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355" yWindow="1545" windowWidth="14460" windowHeight="11295" firstSheet="1" activeTab="1"/>
  </bookViews>
  <sheets>
    <sheet name="Лист1" sheetId="3" state="hidden" r:id="rId1"/>
    <sheet name="отчет 2018" sheetId="4" r:id="rId2"/>
    <sheet name="Лист3" sheetId="5" r:id="rId3"/>
  </sheets>
  <definedNames>
    <definedName name="_xlnm.Print_Area" localSheetId="1">'отчет 2018'!$A$1:$V$130</definedName>
  </definedNames>
  <calcPr calcId="145621"/>
</workbook>
</file>

<file path=xl/calcChain.xml><?xml version="1.0" encoding="utf-8"?>
<calcChain xmlns="http://schemas.openxmlformats.org/spreadsheetml/2006/main">
  <c r="E124" i="4" l="1"/>
  <c r="D124" i="4"/>
  <c r="K77" i="4" l="1"/>
  <c r="J77" i="4"/>
  <c r="L77" i="4" l="1"/>
  <c r="O67" i="4"/>
  <c r="I96" i="4" l="1"/>
  <c r="G93" i="4"/>
  <c r="L39" i="4" l="1"/>
  <c r="Q39" i="4"/>
  <c r="P39" i="4"/>
  <c r="L53" i="4" l="1"/>
  <c r="K118" i="4" l="1"/>
  <c r="J118" i="4"/>
  <c r="F120" i="4" l="1"/>
  <c r="R39" i="4" l="1"/>
  <c r="I39" i="4"/>
  <c r="G27" i="4" l="1"/>
  <c r="P96" i="4" l="1"/>
  <c r="P99" i="4" l="1"/>
  <c r="Q99" i="4"/>
  <c r="I99" i="4"/>
  <c r="P61" i="4"/>
  <c r="Q61" i="4"/>
  <c r="I61" i="4"/>
  <c r="P10" i="4"/>
  <c r="Q10" i="4"/>
  <c r="P11" i="4"/>
  <c r="Q11" i="4"/>
  <c r="I10" i="4"/>
  <c r="I11" i="4"/>
  <c r="F10" i="4"/>
  <c r="F11" i="4"/>
  <c r="J101" i="4"/>
  <c r="K101" i="4"/>
  <c r="M101" i="4"/>
  <c r="N101" i="4"/>
  <c r="N72" i="4"/>
  <c r="M72" i="4"/>
  <c r="K72" i="4"/>
  <c r="J72" i="4"/>
  <c r="H72" i="4"/>
  <c r="G72" i="4"/>
  <c r="E72" i="4"/>
  <c r="D72" i="4"/>
  <c r="N70" i="4"/>
  <c r="M70" i="4"/>
  <c r="K70" i="4"/>
  <c r="J70" i="4"/>
  <c r="H70" i="4"/>
  <c r="G70" i="4"/>
  <c r="E70" i="4"/>
  <c r="D70" i="4"/>
  <c r="M51" i="4"/>
  <c r="N51" i="4"/>
  <c r="D51" i="4"/>
  <c r="E51" i="4"/>
  <c r="J47" i="4"/>
  <c r="K47" i="4"/>
  <c r="M47" i="4"/>
  <c r="N47" i="4"/>
  <c r="G13" i="4"/>
  <c r="H13" i="4"/>
  <c r="J13" i="4"/>
  <c r="K13" i="4"/>
  <c r="M13" i="4"/>
  <c r="N13" i="4"/>
  <c r="O9" i="4"/>
  <c r="E6" i="4"/>
  <c r="G6" i="4"/>
  <c r="H6" i="4"/>
  <c r="J6" i="4"/>
  <c r="K6" i="4"/>
  <c r="M6" i="4"/>
  <c r="N6" i="4"/>
  <c r="E47" i="4"/>
  <c r="D47" i="4"/>
  <c r="P120" i="4"/>
  <c r="Q120" i="4"/>
  <c r="L121" i="4"/>
  <c r="I120" i="4"/>
  <c r="F107" i="4"/>
  <c r="F91" i="4"/>
  <c r="O85" i="4"/>
  <c r="O86" i="4"/>
  <c r="O87" i="4"/>
  <c r="O88" i="4"/>
  <c r="L83" i="4"/>
  <c r="F83" i="4"/>
  <c r="F85" i="4"/>
  <c r="F86" i="4"/>
  <c r="F87" i="4"/>
  <c r="L78" i="4"/>
  <c r="I71" i="4"/>
  <c r="F71" i="4"/>
  <c r="P60" i="4"/>
  <c r="Q60" i="4"/>
  <c r="L59" i="4"/>
  <c r="I60" i="4"/>
  <c r="F60" i="4"/>
  <c r="L44" i="4"/>
  <c r="L46" i="4"/>
  <c r="F44" i="4"/>
  <c r="F46" i="4"/>
  <c r="P37" i="4"/>
  <c r="Q37" i="4"/>
  <c r="O35" i="4"/>
  <c r="E34" i="4"/>
  <c r="D34" i="4"/>
  <c r="F35" i="4"/>
  <c r="L32" i="4"/>
  <c r="I32" i="4"/>
  <c r="K25" i="4"/>
  <c r="J25" i="4"/>
  <c r="H25" i="4"/>
  <c r="G25" i="4"/>
  <c r="E25" i="4"/>
  <c r="D25" i="4"/>
  <c r="O16" i="4"/>
  <c r="O17" i="4"/>
  <c r="O19" i="4"/>
  <c r="L18" i="4"/>
  <c r="L19" i="4"/>
  <c r="F7" i="4"/>
  <c r="F15" i="4"/>
  <c r="F16" i="4"/>
  <c r="F17" i="4"/>
  <c r="F18" i="4"/>
  <c r="R62" i="4" l="1"/>
  <c r="R99" i="4"/>
  <c r="R61" i="4"/>
  <c r="F57" i="4"/>
  <c r="O6" i="4"/>
  <c r="I6" i="4"/>
  <c r="R11" i="4"/>
  <c r="R10" i="4"/>
  <c r="L13" i="4"/>
  <c r="I13" i="4"/>
  <c r="F118" i="4"/>
  <c r="R60" i="4"/>
  <c r="L38" i="4" l="1"/>
  <c r="F88" i="4" l="1"/>
  <c r="R121" i="4" l="1"/>
  <c r="L42" i="4" l="1"/>
  <c r="P68" i="4" l="1"/>
  <c r="Q68" i="4"/>
  <c r="E90" i="4" l="1"/>
  <c r="Q92" i="4"/>
  <c r="P92" i="4"/>
  <c r="I92" i="4"/>
  <c r="R92" i="4" l="1"/>
  <c r="I49" i="4"/>
  <c r="D113" i="4" l="1"/>
  <c r="N90" i="4"/>
  <c r="M90" i="4"/>
  <c r="K90" i="4"/>
  <c r="J90" i="4"/>
  <c r="H90" i="4"/>
  <c r="G90" i="4"/>
  <c r="D90" i="4"/>
  <c r="P45" i="4"/>
  <c r="Q45" i="4"/>
  <c r="I45" i="4"/>
  <c r="P9" i="4"/>
  <c r="Q9" i="4"/>
  <c r="I9" i="4"/>
  <c r="F9" i="4"/>
  <c r="O31" i="4"/>
  <c r="O36" i="4"/>
  <c r="O38" i="4"/>
  <c r="O43" i="4"/>
  <c r="O65" i="4"/>
  <c r="O71" i="4"/>
  <c r="O73" i="4"/>
  <c r="O75" i="4"/>
  <c r="O76" i="4"/>
  <c r="O81" i="4"/>
  <c r="O82" i="4"/>
  <c r="O83" i="4"/>
  <c r="O84" i="4"/>
  <c r="O106" i="4"/>
  <c r="O107" i="4"/>
  <c r="O119" i="4"/>
  <c r="L88" i="4"/>
  <c r="L117" i="4"/>
  <c r="L119" i="4"/>
  <c r="L73" i="4"/>
  <c r="L14" i="4"/>
  <c r="P119" i="4"/>
  <c r="Q119" i="4"/>
  <c r="I119" i="4"/>
  <c r="G118" i="4"/>
  <c r="H118" i="4"/>
  <c r="M118" i="4"/>
  <c r="N118" i="4"/>
  <c r="F119" i="4"/>
  <c r="F75" i="4"/>
  <c r="F32" i="4"/>
  <c r="F20" i="4"/>
  <c r="F14" i="4"/>
  <c r="P118" i="4" l="1"/>
  <c r="Q118" i="4"/>
  <c r="L118" i="4"/>
  <c r="R45" i="4"/>
  <c r="O118" i="4"/>
  <c r="R120" i="4"/>
  <c r="I118" i="4"/>
  <c r="R119" i="4"/>
  <c r="R9" i="4"/>
  <c r="J34" i="4"/>
  <c r="R118" i="4" l="1"/>
  <c r="F124" i="4"/>
  <c r="Q98" i="4" l="1"/>
  <c r="P98" i="4"/>
  <c r="I98" i="4"/>
  <c r="O72" i="4" l="1"/>
  <c r="P49" i="4"/>
  <c r="Q20" i="4" l="1"/>
  <c r="P20" i="4"/>
  <c r="Q97" i="4"/>
  <c r="R98" i="4"/>
  <c r="P97" i="4"/>
  <c r="R20" i="4" l="1"/>
  <c r="R97" i="4"/>
  <c r="I97" i="4" l="1"/>
  <c r="I89" i="4"/>
  <c r="F78" i="4"/>
  <c r="F76" i="4"/>
  <c r="M66" i="4" l="1"/>
  <c r="N66" i="4"/>
  <c r="I35" i="4"/>
  <c r="L35" i="4"/>
  <c r="P35" i="4"/>
  <c r="Q35" i="4"/>
  <c r="P32" i="4"/>
  <c r="Q32" i="4"/>
  <c r="F13" i="4"/>
  <c r="I20" i="4"/>
  <c r="R32" i="4" l="1"/>
  <c r="O66" i="4"/>
  <c r="R35" i="4"/>
  <c r="O13" i="4"/>
  <c r="M34" i="4" l="1"/>
  <c r="N34" i="4"/>
  <c r="O34" i="4" l="1"/>
  <c r="P114" i="4"/>
  <c r="Q114" i="4"/>
  <c r="P106" i="4" l="1"/>
  <c r="Q106" i="4"/>
  <c r="R106" i="4" l="1"/>
  <c r="Q38" i="4"/>
  <c r="P38" i="4"/>
  <c r="I38" i="4"/>
  <c r="R38" i="4" l="1"/>
  <c r="P116" i="4" l="1"/>
  <c r="Q116" i="4"/>
  <c r="I102" i="4" l="1"/>
  <c r="I44" i="4" l="1"/>
  <c r="I52" i="4" l="1"/>
  <c r="R116" i="4" l="1"/>
  <c r="I116" i="4"/>
  <c r="I106" i="4"/>
  <c r="F59" i="4" l="1"/>
  <c r="F28" i="4"/>
  <c r="F29" i="4"/>
  <c r="L15" i="4"/>
  <c r="I15" i="4"/>
  <c r="P15" i="4"/>
  <c r="Q15" i="4"/>
  <c r="I16" i="4"/>
  <c r="P16" i="4"/>
  <c r="Q16" i="4"/>
  <c r="Q17" i="4"/>
  <c r="Q18" i="4"/>
  <c r="P17" i="4"/>
  <c r="P18" i="4"/>
  <c r="Q14" i="4"/>
  <c r="P14" i="4"/>
  <c r="Q8" i="4"/>
  <c r="Q12" i="4"/>
  <c r="P8" i="4"/>
  <c r="P12" i="4"/>
  <c r="Q7" i="4"/>
  <c r="P7" i="4"/>
  <c r="R16" i="4" l="1"/>
  <c r="R15" i="4"/>
  <c r="Q6" i="4"/>
  <c r="P6" i="4"/>
  <c r="Q117" i="4" l="1"/>
  <c r="P117" i="4"/>
  <c r="I117" i="4"/>
  <c r="Q115" i="4"/>
  <c r="P115" i="4"/>
  <c r="I115" i="4"/>
  <c r="I114" i="4"/>
  <c r="N113" i="4"/>
  <c r="M113" i="4"/>
  <c r="K113" i="4"/>
  <c r="J113" i="4"/>
  <c r="H113" i="4"/>
  <c r="G113" i="4"/>
  <c r="E113" i="4"/>
  <c r="Q112" i="4"/>
  <c r="P112" i="4"/>
  <c r="I112" i="4"/>
  <c r="Q111" i="4"/>
  <c r="P111" i="4"/>
  <c r="I111" i="4"/>
  <c r="N110" i="4"/>
  <c r="M110" i="4"/>
  <c r="K110" i="4"/>
  <c r="J110" i="4"/>
  <c r="H110" i="4"/>
  <c r="G110" i="4"/>
  <c r="E110" i="4"/>
  <c r="D110" i="4"/>
  <c r="Q109" i="4"/>
  <c r="P109" i="4"/>
  <c r="I109" i="4"/>
  <c r="Q108" i="4"/>
  <c r="P108" i="4"/>
  <c r="I108" i="4"/>
  <c r="Q107" i="4"/>
  <c r="P107" i="4"/>
  <c r="I107" i="4"/>
  <c r="N105" i="4"/>
  <c r="M105" i="4"/>
  <c r="K105" i="4"/>
  <c r="J105" i="4"/>
  <c r="H105" i="4"/>
  <c r="G105" i="4"/>
  <c r="E105" i="4"/>
  <c r="D105" i="4"/>
  <c r="Q104" i="4"/>
  <c r="P104" i="4"/>
  <c r="I104" i="4"/>
  <c r="Q103" i="4"/>
  <c r="P103" i="4"/>
  <c r="I103" i="4"/>
  <c r="Q102" i="4"/>
  <c r="P102" i="4"/>
  <c r="H101" i="4"/>
  <c r="G101" i="4"/>
  <c r="Q100" i="4"/>
  <c r="P100" i="4"/>
  <c r="I100" i="4"/>
  <c r="Q96" i="4"/>
  <c r="Q95" i="4"/>
  <c r="P95" i="4"/>
  <c r="I95" i="4"/>
  <c r="Q94" i="4"/>
  <c r="P94" i="4"/>
  <c r="I94" i="4"/>
  <c r="N93" i="4"/>
  <c r="M93" i="4"/>
  <c r="K93" i="4"/>
  <c r="J93" i="4"/>
  <c r="H93" i="4"/>
  <c r="E93" i="4"/>
  <c r="D93" i="4"/>
  <c r="Q91" i="4"/>
  <c r="P91" i="4"/>
  <c r="P90" i="4" s="1"/>
  <c r="I91" i="4"/>
  <c r="Q89" i="4"/>
  <c r="P89" i="4"/>
  <c r="Q88" i="4"/>
  <c r="P88" i="4"/>
  <c r="I88" i="4"/>
  <c r="Q87" i="4"/>
  <c r="P87" i="4"/>
  <c r="I87" i="4"/>
  <c r="Q86" i="4"/>
  <c r="P86" i="4"/>
  <c r="I86" i="4"/>
  <c r="Q85" i="4"/>
  <c r="P85" i="4"/>
  <c r="I85" i="4"/>
  <c r="Q84" i="4"/>
  <c r="P84" i="4"/>
  <c r="I84" i="4"/>
  <c r="Q83" i="4"/>
  <c r="P83" i="4"/>
  <c r="I83" i="4"/>
  <c r="Q82" i="4"/>
  <c r="P82" i="4"/>
  <c r="I82" i="4"/>
  <c r="Q81" i="4"/>
  <c r="P81" i="4"/>
  <c r="I81" i="4"/>
  <c r="F81" i="4"/>
  <c r="N80" i="4"/>
  <c r="M80" i="4"/>
  <c r="K80" i="4"/>
  <c r="J80" i="4"/>
  <c r="H80" i="4"/>
  <c r="G80" i="4"/>
  <c r="E80" i="4"/>
  <c r="D80" i="4"/>
  <c r="I79" i="4"/>
  <c r="Q78" i="4"/>
  <c r="P78" i="4"/>
  <c r="I78" i="4"/>
  <c r="N77" i="4"/>
  <c r="M77" i="4"/>
  <c r="H77" i="4"/>
  <c r="G77" i="4"/>
  <c r="Q76" i="4"/>
  <c r="P76" i="4"/>
  <c r="I76" i="4"/>
  <c r="Q75" i="4"/>
  <c r="P75" i="4"/>
  <c r="I75" i="4"/>
  <c r="N74" i="4"/>
  <c r="M74" i="4"/>
  <c r="K74" i="4"/>
  <c r="J74" i="4"/>
  <c r="H74" i="4"/>
  <c r="G74" i="4"/>
  <c r="E74" i="4"/>
  <c r="D74" i="4"/>
  <c r="Q73" i="4"/>
  <c r="P73" i="4"/>
  <c r="Q71" i="4"/>
  <c r="P71" i="4"/>
  <c r="F70" i="4"/>
  <c r="Q69" i="4"/>
  <c r="P69" i="4"/>
  <c r="I69" i="4"/>
  <c r="I68" i="4"/>
  <c r="F68" i="4"/>
  <c r="Q67" i="4"/>
  <c r="P67" i="4"/>
  <c r="I67" i="4"/>
  <c r="K66" i="4"/>
  <c r="J66" i="4"/>
  <c r="H66" i="4"/>
  <c r="G66" i="4"/>
  <c r="E66" i="4"/>
  <c r="D66" i="4"/>
  <c r="Q65" i="4"/>
  <c r="P65" i="4"/>
  <c r="I65" i="4"/>
  <c r="F65" i="4"/>
  <c r="L64" i="4"/>
  <c r="I64" i="4"/>
  <c r="N63" i="4"/>
  <c r="M63" i="4"/>
  <c r="K63" i="4"/>
  <c r="J63" i="4"/>
  <c r="H63" i="4"/>
  <c r="G63" i="4"/>
  <c r="Q59" i="4"/>
  <c r="P59" i="4"/>
  <c r="I59" i="4"/>
  <c r="Q58" i="4"/>
  <c r="P58" i="4"/>
  <c r="L58" i="4"/>
  <c r="I58" i="4"/>
  <c r="N57" i="4"/>
  <c r="M57" i="4"/>
  <c r="K57" i="4"/>
  <c r="J57" i="4"/>
  <c r="H57" i="4"/>
  <c r="G57" i="4"/>
  <c r="Q56" i="4"/>
  <c r="P56" i="4"/>
  <c r="I56" i="4"/>
  <c r="Q55" i="4"/>
  <c r="P55" i="4"/>
  <c r="I55" i="4"/>
  <c r="Q54" i="4"/>
  <c r="P54" i="4"/>
  <c r="I54" i="4"/>
  <c r="Q53" i="4"/>
  <c r="P53" i="4"/>
  <c r="I53" i="4"/>
  <c r="Q52" i="4"/>
  <c r="P52" i="4"/>
  <c r="K51" i="4"/>
  <c r="J51" i="4"/>
  <c r="H51" i="4"/>
  <c r="G51" i="4"/>
  <c r="Q50" i="4"/>
  <c r="P50" i="4"/>
  <c r="I50" i="4"/>
  <c r="Q49" i="4"/>
  <c r="Q48" i="4"/>
  <c r="P48" i="4"/>
  <c r="I48" i="4"/>
  <c r="H47" i="4"/>
  <c r="G47" i="4"/>
  <c r="Q46" i="4"/>
  <c r="P46" i="4"/>
  <c r="I46" i="4"/>
  <c r="Q44" i="4"/>
  <c r="P44" i="4"/>
  <c r="Q43" i="4"/>
  <c r="P43" i="4"/>
  <c r="I43" i="4"/>
  <c r="Q42" i="4"/>
  <c r="P42" i="4"/>
  <c r="I42" i="4"/>
  <c r="N41" i="4"/>
  <c r="M41" i="4"/>
  <c r="K41" i="4"/>
  <c r="J41" i="4"/>
  <c r="H41" i="4"/>
  <c r="G41" i="4"/>
  <c r="E41" i="4"/>
  <c r="D41" i="4"/>
  <c r="Q40" i="4"/>
  <c r="P40" i="4"/>
  <c r="I40" i="4"/>
  <c r="Q36" i="4"/>
  <c r="P36" i="4"/>
  <c r="I36" i="4"/>
  <c r="K34" i="4"/>
  <c r="H34" i="4"/>
  <c r="G34" i="4"/>
  <c r="Q33" i="4"/>
  <c r="P33" i="4"/>
  <c r="I33" i="4"/>
  <c r="Q31" i="4"/>
  <c r="P31" i="4"/>
  <c r="L31" i="4"/>
  <c r="I31" i="4"/>
  <c r="F31" i="4"/>
  <c r="N30" i="4"/>
  <c r="M30" i="4"/>
  <c r="K30" i="4"/>
  <c r="J30" i="4"/>
  <c r="H30" i="4"/>
  <c r="G30" i="4"/>
  <c r="E30" i="4"/>
  <c r="D30" i="4"/>
  <c r="Q29" i="4"/>
  <c r="P29" i="4"/>
  <c r="I29" i="4"/>
  <c r="Q28" i="4"/>
  <c r="P28" i="4"/>
  <c r="I28" i="4"/>
  <c r="N27" i="4"/>
  <c r="M27" i="4"/>
  <c r="K27" i="4"/>
  <c r="J27" i="4"/>
  <c r="H27" i="4"/>
  <c r="E27" i="4"/>
  <c r="D27" i="4"/>
  <c r="Q26" i="4"/>
  <c r="P26" i="4"/>
  <c r="I26" i="4"/>
  <c r="F26" i="4"/>
  <c r="N25" i="4"/>
  <c r="M25" i="4"/>
  <c r="P25" i="4" s="1"/>
  <c r="Q24" i="4"/>
  <c r="P24" i="4"/>
  <c r="I24" i="4"/>
  <c r="F24" i="4"/>
  <c r="Q23" i="4"/>
  <c r="P23" i="4"/>
  <c r="L23" i="4"/>
  <c r="I23" i="4"/>
  <c r="Q22" i="4"/>
  <c r="P22" i="4"/>
  <c r="I22" i="4"/>
  <c r="F22" i="4"/>
  <c r="N21" i="4"/>
  <c r="M21" i="4"/>
  <c r="K21" i="4"/>
  <c r="J21" i="4"/>
  <c r="H21" i="4"/>
  <c r="G21" i="4"/>
  <c r="E21" i="4"/>
  <c r="D21" i="4"/>
  <c r="R19" i="4"/>
  <c r="I19" i="4"/>
  <c r="R18" i="4"/>
  <c r="I18" i="4"/>
  <c r="R17" i="4"/>
  <c r="I17" i="4"/>
  <c r="R14" i="4"/>
  <c r="I14" i="4"/>
  <c r="I12" i="4"/>
  <c r="F12" i="4"/>
  <c r="I8" i="4"/>
  <c r="F8" i="4"/>
  <c r="I7" i="4"/>
  <c r="D6" i="4"/>
  <c r="F6" i="4" s="1"/>
  <c r="Q77" i="4" l="1"/>
  <c r="I47" i="4"/>
  <c r="I101" i="4"/>
  <c r="P77" i="4"/>
  <c r="O63" i="4"/>
  <c r="D122" i="4"/>
  <c r="D123" i="4" s="1"/>
  <c r="Q25" i="4"/>
  <c r="R25" i="4" s="1"/>
  <c r="Q90" i="4"/>
  <c r="R91" i="4"/>
  <c r="L113" i="4"/>
  <c r="E122" i="4"/>
  <c r="O74" i="4"/>
  <c r="L72" i="4"/>
  <c r="O80" i="4"/>
  <c r="O30" i="4"/>
  <c r="F34" i="4"/>
  <c r="F105" i="4"/>
  <c r="O105" i="4"/>
  <c r="O70" i="4"/>
  <c r="M122" i="4"/>
  <c r="O41" i="4"/>
  <c r="N122" i="4"/>
  <c r="J122" i="4"/>
  <c r="K122" i="4"/>
  <c r="G122" i="4"/>
  <c r="H122" i="4"/>
  <c r="R89" i="4"/>
  <c r="L66" i="4"/>
  <c r="P113" i="4"/>
  <c r="Q113" i="4"/>
  <c r="I105" i="4"/>
  <c r="P105" i="4"/>
  <c r="I21" i="4"/>
  <c r="Q30" i="4"/>
  <c r="P93" i="4"/>
  <c r="R109" i="4"/>
  <c r="R26" i="4"/>
  <c r="I34" i="4"/>
  <c r="L41" i="4"/>
  <c r="I63" i="4"/>
  <c r="F77" i="4"/>
  <c r="F27" i="4"/>
  <c r="P51" i="4"/>
  <c r="R54" i="4"/>
  <c r="F63" i="4"/>
  <c r="P63" i="4"/>
  <c r="F66" i="4"/>
  <c r="I77" i="4"/>
  <c r="F25" i="4"/>
  <c r="R29" i="4"/>
  <c r="I30" i="4"/>
  <c r="P47" i="4"/>
  <c r="R49" i="4"/>
  <c r="L57" i="4"/>
  <c r="L63" i="4"/>
  <c r="I80" i="4"/>
  <c r="R87" i="4"/>
  <c r="R24" i="4"/>
  <c r="Q41" i="4"/>
  <c r="R67" i="4"/>
  <c r="R69" i="4"/>
  <c r="F90" i="4"/>
  <c r="R108" i="4"/>
  <c r="I113" i="4"/>
  <c r="R115" i="4"/>
  <c r="R117" i="4"/>
  <c r="P110" i="4"/>
  <c r="I110" i="4"/>
  <c r="R112" i="4"/>
  <c r="Q110" i="4"/>
  <c r="R111" i="4"/>
  <c r="R107" i="4"/>
  <c r="Q105" i="4"/>
  <c r="P101" i="4"/>
  <c r="R102" i="4"/>
  <c r="R104" i="4"/>
  <c r="R103" i="4"/>
  <c r="R96" i="4"/>
  <c r="R95" i="4"/>
  <c r="I93" i="4"/>
  <c r="R100" i="4"/>
  <c r="R94" i="4"/>
  <c r="I90" i="4"/>
  <c r="R86" i="4"/>
  <c r="L80" i="4"/>
  <c r="R82" i="4"/>
  <c r="R85" i="4"/>
  <c r="F80" i="4"/>
  <c r="Q80" i="4"/>
  <c r="P80" i="4"/>
  <c r="R84" i="4"/>
  <c r="R88" i="4"/>
  <c r="R81" i="4"/>
  <c r="R83" i="4"/>
  <c r="R78" i="4"/>
  <c r="R79" i="4"/>
  <c r="Q74" i="4"/>
  <c r="R76" i="4"/>
  <c r="F74" i="4"/>
  <c r="I74" i="4"/>
  <c r="P72" i="4"/>
  <c r="R73" i="4"/>
  <c r="I70" i="4"/>
  <c r="P70" i="4"/>
  <c r="R71" i="4"/>
  <c r="P66" i="4"/>
  <c r="I66" i="4"/>
  <c r="R68" i="4"/>
  <c r="R65" i="4"/>
  <c r="Q63" i="4"/>
  <c r="R64" i="4"/>
  <c r="P57" i="4"/>
  <c r="R58" i="4"/>
  <c r="I57" i="4"/>
  <c r="Q57" i="4"/>
  <c r="I51" i="4"/>
  <c r="R55" i="4"/>
  <c r="R52" i="4"/>
  <c r="R53" i="4"/>
  <c r="R56" i="4"/>
  <c r="R50" i="4"/>
  <c r="R48" i="4"/>
  <c r="P41" i="4"/>
  <c r="R46" i="4"/>
  <c r="I41" i="4"/>
  <c r="R42" i="4"/>
  <c r="R43" i="4"/>
  <c r="R44" i="4"/>
  <c r="F41" i="4"/>
  <c r="L34" i="4"/>
  <c r="Q34" i="4"/>
  <c r="P34" i="4"/>
  <c r="R36" i="4"/>
  <c r="R40" i="4"/>
  <c r="L30" i="4"/>
  <c r="P30" i="4"/>
  <c r="R33" i="4"/>
  <c r="R31" i="4"/>
  <c r="R28" i="4"/>
  <c r="I27" i="4"/>
  <c r="Q27" i="4"/>
  <c r="I25" i="4"/>
  <c r="L21" i="4"/>
  <c r="R22" i="4"/>
  <c r="Q21" i="4"/>
  <c r="R23" i="4"/>
  <c r="F21" i="4"/>
  <c r="R12" i="4"/>
  <c r="R7" i="4"/>
  <c r="R8" i="4"/>
  <c r="P13" i="4"/>
  <c r="F30" i="4"/>
  <c r="Q47" i="4"/>
  <c r="Q51" i="4"/>
  <c r="R59" i="4"/>
  <c r="Q70" i="4"/>
  <c r="Q72" i="4"/>
  <c r="P74" i="4"/>
  <c r="R75" i="4"/>
  <c r="Q93" i="4"/>
  <c r="Q13" i="4"/>
  <c r="P21" i="4"/>
  <c r="P27" i="4"/>
  <c r="Q101" i="4"/>
  <c r="R114" i="4"/>
  <c r="Q66" i="4"/>
  <c r="E123" i="4" l="1"/>
  <c r="F123" i="4" s="1"/>
  <c r="Q122" i="4"/>
  <c r="R77" i="4"/>
  <c r="R113" i="4"/>
  <c r="R30" i="4"/>
  <c r="F122" i="4"/>
  <c r="O122" i="4"/>
  <c r="L122" i="4"/>
  <c r="I122" i="4"/>
  <c r="R105" i="4"/>
  <c r="R63" i="4"/>
  <c r="R93" i="4"/>
  <c r="R41" i="4"/>
  <c r="R101" i="4"/>
  <c r="R110" i="4"/>
  <c r="R90" i="4"/>
  <c r="R80" i="4"/>
  <c r="R74" i="4"/>
  <c r="R72" i="4"/>
  <c r="R70" i="4"/>
  <c r="R66" i="4"/>
  <c r="R57" i="4"/>
  <c r="R34" i="4"/>
  <c r="R27" i="4"/>
  <c r="P122" i="4"/>
  <c r="R21" i="4"/>
  <c r="R13" i="4"/>
  <c r="R6" i="4"/>
  <c r="R51" i="4"/>
  <c r="R47" i="4"/>
  <c r="R122" i="4" l="1"/>
</calcChain>
</file>

<file path=xl/sharedStrings.xml><?xml version="1.0" encoding="utf-8"?>
<sst xmlns="http://schemas.openxmlformats.org/spreadsheetml/2006/main" count="1007" uniqueCount="325">
  <si>
    <t>№ 
п/п</t>
  </si>
  <si>
    <t>Наименование программы</t>
  </si>
  <si>
    <t>ВИ</t>
  </si>
  <si>
    <t>Ответственный исполнитель ОЦП/РП</t>
  </si>
  <si>
    <t>ДЗФ ЯО</t>
  </si>
  <si>
    <t>ДО ЯО</t>
  </si>
  <si>
    <t>ДК ЯО</t>
  </si>
  <si>
    <t>ДТСПН ЯО</t>
  </si>
  <si>
    <t>ДОС ЯО</t>
  </si>
  <si>
    <t>ДРБ ЯО</t>
  </si>
  <si>
    <t>ДС ЯО</t>
  </si>
  <si>
    <t>ДГСЗН ЯО</t>
  </si>
  <si>
    <t>ДВ ЯО</t>
  </si>
  <si>
    <t>ДИС ЯО</t>
  </si>
  <si>
    <t>ДФ ЯО</t>
  </si>
  <si>
    <t>1.1.</t>
  </si>
  <si>
    <t>1.2.</t>
  </si>
  <si>
    <t>1.3.</t>
  </si>
  <si>
    <t>2.1.</t>
  </si>
  <si>
    <t>2.2.</t>
  </si>
  <si>
    <t>2.3.</t>
  </si>
  <si>
    <t>2.4.</t>
  </si>
  <si>
    <t>2.5.</t>
  </si>
  <si>
    <t>2.6.</t>
  </si>
  <si>
    <t>2.7.</t>
  </si>
  <si>
    <t>3.1.</t>
  </si>
  <si>
    <t>3.2.</t>
  </si>
  <si>
    <t>3.3.</t>
  </si>
  <si>
    <t>4.1.</t>
  </si>
  <si>
    <t>% исполнения</t>
  </si>
  <si>
    <t>план</t>
  </si>
  <si>
    <t>факт</t>
  </si>
  <si>
    <t>всего</t>
  </si>
  <si>
    <t>1.</t>
  </si>
  <si>
    <t xml:space="preserve">ВЦП  ДЗФ ЯО </t>
  </si>
  <si>
    <t>2.</t>
  </si>
  <si>
    <t>3.</t>
  </si>
  <si>
    <t>ОЦП  «Семья и дети  Ярославии»</t>
  </si>
  <si>
    <t>4.</t>
  </si>
  <si>
    <t xml:space="preserve">РП «Доступная среда» </t>
  </si>
  <si>
    <t>5.</t>
  </si>
  <si>
    <t>5.1.</t>
  </si>
  <si>
    <t>5.2.</t>
  </si>
  <si>
    <t>ВЦП «Содействие занятости населения Ярославской области»</t>
  </si>
  <si>
    <t>6.</t>
  </si>
  <si>
    <t>6.1.</t>
  </si>
  <si>
    <t>РП «Стимулирование развития жилищного строительства на территории Ярославской области»</t>
  </si>
  <si>
    <t>6.2.</t>
  </si>
  <si>
    <t>6.3.</t>
  </si>
  <si>
    <t>ВЦП ДС ЯО</t>
  </si>
  <si>
    <t>7.</t>
  </si>
  <si>
    <t>7.1.</t>
  </si>
  <si>
    <t>7.2.</t>
  </si>
  <si>
    <t>7.3.</t>
  </si>
  <si>
    <t>7.4.</t>
  </si>
  <si>
    <t>ВЦП ДЖКК ЯО</t>
  </si>
  <si>
    <t>8.</t>
  </si>
  <si>
    <t>8.1.</t>
  </si>
  <si>
    <t>8.2.</t>
  </si>
  <si>
    <t>8.3.</t>
  </si>
  <si>
    <t>ВЦП «Сохранность региональных автомобильных дорог Ярославской области»</t>
  </si>
  <si>
    <t>8.4.</t>
  </si>
  <si>
    <t>9.</t>
  </si>
  <si>
    <t>9.1.</t>
  </si>
  <si>
    <t>9.2.</t>
  </si>
  <si>
    <t>9.3.</t>
  </si>
  <si>
    <t>10.</t>
  </si>
  <si>
    <t>10.1.</t>
  </si>
  <si>
    <t>10.2.</t>
  </si>
  <si>
    <t>10.3.</t>
  </si>
  <si>
    <t>10.4.</t>
  </si>
  <si>
    <t>10.5.</t>
  </si>
  <si>
    <t>ВЦП «Реализация государственной политики в области  гражданской защиты и пожарной безопасности»</t>
  </si>
  <si>
    <t>11.</t>
  </si>
  <si>
    <t>11.1.</t>
  </si>
  <si>
    <t>11.2.</t>
  </si>
  <si>
    <t>ВЦП ДК ЯО</t>
  </si>
  <si>
    <t>11.3.</t>
  </si>
  <si>
    <t>12.</t>
  </si>
  <si>
    <t>12.1.</t>
  </si>
  <si>
    <t>12.2.</t>
  </si>
  <si>
    <t>ВЦП  «Физическая  культура  и  спорт  в Ярославской области»</t>
  </si>
  <si>
    <t>13.</t>
  </si>
  <si>
    <t>13.1.</t>
  </si>
  <si>
    <t>13.2.</t>
  </si>
  <si>
    <t>13.3.</t>
  </si>
  <si>
    <t>14.</t>
  </si>
  <si>
    <t>14.1.</t>
  </si>
  <si>
    <t>15.</t>
  </si>
  <si>
    <t>15.1.</t>
  </si>
  <si>
    <t>16.</t>
  </si>
  <si>
    <t>16.1.</t>
  </si>
  <si>
    <t>16.2.</t>
  </si>
  <si>
    <t>ВЦП ДИС ЯО</t>
  </si>
  <si>
    <t>17.</t>
  </si>
  <si>
    <t>17.1.</t>
  </si>
  <si>
    <t>17.2.</t>
  </si>
  <si>
    <t>18.</t>
  </si>
  <si>
    <t>18.1.</t>
  </si>
  <si>
    <t>ОЦП «Развитие агропромышленного комплекса Ярославской области»</t>
  </si>
  <si>
    <t>18.2.</t>
  </si>
  <si>
    <t>18.3.</t>
  </si>
  <si>
    <t>18.4.</t>
  </si>
  <si>
    <t>18.5.</t>
  </si>
  <si>
    <t>18.6.</t>
  </si>
  <si>
    <t>18.7.</t>
  </si>
  <si>
    <t>ВЦП ДВ ЯО</t>
  </si>
  <si>
    <t>18.8.</t>
  </si>
  <si>
    <t>ОЦП «Устойчивое развитие сельских территорий Ярославской области»</t>
  </si>
  <si>
    <t>19.</t>
  </si>
  <si>
    <t>19.1.</t>
  </si>
  <si>
    <t>ВЦП  ДЛХ ЯО</t>
  </si>
  <si>
    <t>20.</t>
  </si>
  <si>
    <t>20.1.</t>
  </si>
  <si>
    <t>ВЦП ДФ ЯО</t>
  </si>
  <si>
    <t>20.2.</t>
  </si>
  <si>
    <t>ВЦП «Обеспечение  государственных закупок Ярославской области»</t>
  </si>
  <si>
    <t>20.4.</t>
  </si>
  <si>
    <t>20.5.</t>
  </si>
  <si>
    <t>20.6.</t>
  </si>
  <si>
    <t>21.</t>
  </si>
  <si>
    <t>21.1.</t>
  </si>
  <si>
    <t>21.2.</t>
  </si>
  <si>
    <t>21.3.</t>
  </si>
  <si>
    <t>ВЦП «Обеспечение функционирования многофункциональных центров предоставления государственных и муниципальных услуг»</t>
  </si>
  <si>
    <t>22.</t>
  </si>
  <si>
    <t>22.1.</t>
  </si>
  <si>
    <t>22.2.</t>
  </si>
  <si>
    <t>22.3.</t>
  </si>
  <si>
    <t>22.4.</t>
  </si>
  <si>
    <t>УСДП</t>
  </si>
  <si>
    <t>ДГЗ ЯО</t>
  </si>
  <si>
    <t>ВЦП ДАПКПР ЯО</t>
  </si>
  <si>
    <t xml:space="preserve"> ДЛХ ЯО</t>
  </si>
  <si>
    <t>ДИЗО ЯО</t>
  </si>
  <si>
    <t>УГСКП</t>
  </si>
  <si>
    <t>УПК</t>
  </si>
  <si>
    <t>*</t>
  </si>
  <si>
    <t>Rстр. - стратегическая результативность программы (степень достижения показателей целей программы на конец отчётного периода)</t>
  </si>
  <si>
    <t>**</t>
  </si>
  <si>
    <t>R исп. - результативность исполнения программы (степень достижения запланированных результатов по мероприятиям программы за отчетный период)</t>
  </si>
  <si>
    <t>***</t>
  </si>
  <si>
    <t>Еисп - эффективность исполнения программы (отношение степени достижения запланированных результатов исполнения мероприятий программы к степени освоения средств бюджетов всех уровней на реализацию этих мероприятий)</t>
  </si>
  <si>
    <t>ИТОГО:</t>
  </si>
  <si>
    <t>ОC</t>
  </si>
  <si>
    <t xml:space="preserve"> -</t>
  </si>
  <si>
    <t>23.</t>
  </si>
  <si>
    <t>ОЦП «Повышение качества, доступности и развитие механизмов предоставления государственных и муниципальных услуг в Ярославской области»</t>
  </si>
  <si>
    <t>23.1.</t>
  </si>
  <si>
    <t>23.2.</t>
  </si>
  <si>
    <t>24.</t>
  </si>
  <si>
    <t>24.1.</t>
  </si>
  <si>
    <t>24.2.</t>
  </si>
  <si>
    <t>24.3.</t>
  </si>
  <si>
    <t>24.4.</t>
  </si>
  <si>
    <t>ОЦП  «Обеспечение безопасности граждан на водных объектах»</t>
  </si>
  <si>
    <t>18.9.</t>
  </si>
  <si>
    <t>РП «Развитие мелиорации земель сельскохозяйственного назначения Ярославской области»</t>
  </si>
  <si>
    <t>ОЦП «Гармонизация межнациональных отношений в Ярославской области»</t>
  </si>
  <si>
    <t>ОМ «Реализация принципов открытого государственного управления»</t>
  </si>
  <si>
    <t>11.4.</t>
  </si>
  <si>
    <t>ВЦП ДООКН ЯО</t>
  </si>
  <si>
    <t>ДООКН ЯО</t>
  </si>
  <si>
    <t>ВЦП «Транспортное обслуживание населения Ярославской области»</t>
  </si>
  <si>
    <t>11.5.</t>
  </si>
  <si>
    <t>ДТ ЯО</t>
  </si>
  <si>
    <t>№ п/п</t>
  </si>
  <si>
    <t>Значения показателя</t>
  </si>
  <si>
    <t>Индекс стратегической результативности показателя ГП</t>
  </si>
  <si>
    <t>Год</t>
  </si>
  <si>
    <t>Базовое</t>
  </si>
  <si>
    <t>Плановое</t>
  </si>
  <si>
    <t>Фактическое</t>
  </si>
  <si>
    <t>Государственная программа "Развитие сельского хозяйства в Ярославской области"</t>
  </si>
  <si>
    <t>Индекс производства продукции сельского хозяйства в хозяйствах всех категорий к предыдущему году (в сопоставимых ценах)</t>
  </si>
  <si>
    <t>%</t>
  </si>
  <si>
    <t>Индекс физического объёма инвестиций в основной капитал сельского хозяйства к предыдущему году</t>
  </si>
  <si>
    <t>Ед. изм.</t>
  </si>
  <si>
    <t>Наименование 
целевого показателя ГП</t>
  </si>
  <si>
    <t>****</t>
  </si>
  <si>
    <t>ОЦП «Развитие дополнительного образования детей в Ярославской области»</t>
  </si>
  <si>
    <t>ОЦП «Профилактика правонарушений в Ярославской области»</t>
  </si>
  <si>
    <t>ОЦП «Развитие промышленности Ярославской области и повышения её конкурентоспособности»</t>
  </si>
  <si>
    <t>20.3.</t>
  </si>
  <si>
    <t>РП «Государственная поддержка гражданских инициатив и социально ориентированных некоммерческих организаций в Ярославской области»</t>
  </si>
  <si>
    <t>Егп - эффективность госпрограммы</t>
  </si>
  <si>
    <t>высокая</t>
  </si>
  <si>
    <t>низкая</t>
  </si>
  <si>
    <t>7.5.</t>
  </si>
  <si>
    <t>ДЖКХЭиРТ ЯО</t>
  </si>
  <si>
    <t>РП «Газификация и модернизация жилищно-коммунального хозяйства, промышленных и иных организаций Ярославской области»</t>
  </si>
  <si>
    <t>ОЦП «Развитие региональной системы оповещения Ярославской области»</t>
  </si>
  <si>
    <t>ДТур ЯО</t>
  </si>
  <si>
    <t>ВЦП ДИиП ЯО</t>
  </si>
  <si>
    <t>ДФКСиМП ЯО</t>
  </si>
  <si>
    <t>ДИиП ЯО</t>
  </si>
  <si>
    <t>ВЦП ДИЗО ЯО</t>
  </si>
  <si>
    <t>ПУ</t>
  </si>
  <si>
    <t>ОМ «Развитие инициативного бюджетирования на территории Ярославской области»</t>
  </si>
  <si>
    <t xml:space="preserve">МБ </t>
  </si>
  <si>
    <t>ФС и СДБ*</t>
  </si>
  <si>
    <t xml:space="preserve">Rстр**, % </t>
  </si>
  <si>
    <t>Rисп***, %</t>
  </si>
  <si>
    <t>Еисп****,  %</t>
  </si>
  <si>
    <t>Егп*****</t>
  </si>
  <si>
    <t xml:space="preserve"> финансирование за счет средств других бюджетов (бюджет города Москвы)</t>
  </si>
  <si>
    <t>*****</t>
  </si>
  <si>
    <t>СДБ*</t>
  </si>
  <si>
    <t>в том числе ФС</t>
  </si>
  <si>
    <t>Приложение</t>
  </si>
  <si>
    <t>25.</t>
  </si>
  <si>
    <t>ГП «Формирование современной городской среды муниципальных образований на территории Ярославской области»</t>
  </si>
  <si>
    <t>25.1.</t>
  </si>
  <si>
    <t>25.2.</t>
  </si>
  <si>
    <t>РП «Создание комфортной городской среды на территории Ярославской области»</t>
  </si>
  <si>
    <t>ОЦП «Развитие материально-технической базы медицинских организаций Ярославской области»</t>
  </si>
  <si>
    <t>ОЦП «Улучшение кадрового обеспечения государственных медицинских организаций Ярославской области»</t>
  </si>
  <si>
    <t>1.4.</t>
  </si>
  <si>
    <t>ОЦП «Обеспечение доступности дошкольного образования в Ярославской области»</t>
  </si>
  <si>
    <t>ОЦП «Патриотическое воспитание и допризывная подготовка граждан Российской Федерации, проживающих на территории Ярославской области»</t>
  </si>
  <si>
    <t>ВЦП «Социальная поддержка населения Ярославской области»</t>
  </si>
  <si>
    <t>РП «Оказание содействия добровольному переселению в Ярославскую область соотечественников, проживающих за рубежом»</t>
  </si>
  <si>
    <t>ГП «Развитие здравоохранения в Ярославской области»</t>
  </si>
  <si>
    <t>ГП «Развитие образования и молодежная политика в Ярославской области»</t>
  </si>
  <si>
    <t>ГП «Социальная поддержка населения Ярославской области»</t>
  </si>
  <si>
    <t>ГП «Доступная среда  в Ярославской области»</t>
  </si>
  <si>
    <t>ГП «Содействие занятости населения Ярославской области»</t>
  </si>
  <si>
    <t>ГП «Обеспечение доступным и комфортным жильем населения Ярославской области»</t>
  </si>
  <si>
    <t>ГП «Обеспечение качественными коммунальными услугами населения Ярославской области»</t>
  </si>
  <si>
    <t>РП «Развитие водоснабжения и водоотведения Ярославской области»</t>
  </si>
  <si>
    <t>РП капитального ремонта общего имущества в многоквартирных домах Ярославской области</t>
  </si>
  <si>
    <t>ГП «Развитие дорожного хозяйства и транспорта в Ярославской области»</t>
  </si>
  <si>
    <t>ОЦП «Развития сети автомобильных дорог Ярославской области»</t>
  </si>
  <si>
    <t>ОЦП «Развитие транспортной системы Ярославской области»</t>
  </si>
  <si>
    <t>8.5.</t>
  </si>
  <si>
    <t>ДДХ ЯО</t>
  </si>
  <si>
    <t>ГП «Обеспечение общественного порядка и противодействие преступности на территории Ярославской области»</t>
  </si>
  <si>
    <t>ОЦП «Повышение безопасности дорожного движения в Ярославской области»</t>
  </si>
  <si>
    <t>ОЦП «Комплексные меры противодействия злоупотреблению наркотиками и их незаконному обороту»</t>
  </si>
  <si>
    <t>ГП «Защита населения и территории Ярославской области от чрезвычайных  ситуаций, обеспечение пожарной безопасности  и безопасности людей на водных объектах»</t>
  </si>
  <si>
    <t>ОЦП «Создание системы обеспечения вызова экстренных оперативных служб по единому номеру «112» на базе единых дежурно-диспетчерских служб муниципальных образований в Ярославской области»</t>
  </si>
  <si>
    <t>ГП «Развитие культуры и туризма в Ярославской области»</t>
  </si>
  <si>
    <t>ОЦП «Развитие туризма и отдыха в Ярославской области»</t>
  </si>
  <si>
    <t>ГП «Развитие физической культуры и спорта в Ярославской области»</t>
  </si>
  <si>
    <t>ГП «Экономическое развитие и инновационная экономика в Ярославской области»</t>
  </si>
  <si>
    <t>ОЦП «Стимулирование инвестиционной деятельности в Ярославской области»</t>
  </si>
  <si>
    <t>ГП «Развитие промышленности в Ярославской области и повышение ее конкурентоспособности»</t>
  </si>
  <si>
    <t>ГП «Энергоэффективность  и развитие энергетики в Ярославской области»</t>
  </si>
  <si>
    <t>ГП «Информационное общество в Ярославской области»</t>
  </si>
  <si>
    <t>ОЦП «Развитие информационного общества в Ярославской области»</t>
  </si>
  <si>
    <t>ГП «Охрана окружающей среды в Ярославской области»</t>
  </si>
  <si>
    <t>ГП «Развитие сельского хозяйства в Ярославской области»</t>
  </si>
  <si>
    <t>ДАПКиПР ЯО</t>
  </si>
  <si>
    <t>РП «Поддержка начинающих фермеров Ярославской области»</t>
  </si>
  <si>
    <t>РП «Развитие льняного комплекса Ярославской области»</t>
  </si>
  <si>
    <t>ОЦП «Обеспечение эпизоотического благополучия территории Ярославской области по африканской чуме свиней, бешенству и другим заразным и особо опасным болезням животных»</t>
  </si>
  <si>
    <t>ГП «Развитие лесного  хозяйства Ярославской области»</t>
  </si>
  <si>
    <t>19.2.</t>
  </si>
  <si>
    <t>ОМ «Обновление материально-технической базы государственных учреждений лесного хозяйства»</t>
  </si>
  <si>
    <t>ГП «Создание условий для эффективного управления региональными и муниципальными финансами в Ярославской области»</t>
  </si>
  <si>
    <t>ОМ «Обслуживание государственного долга Ярославской области и планирование административных расходов по управлению государственным долгом Ярославской области»</t>
  </si>
  <si>
    <t>ОМ «Мероприятия по управлению государственным имуществом Ярославской области»</t>
  </si>
  <si>
    <t>ГП «Развитие системы государственного управления на территории Ярославской области»</t>
  </si>
  <si>
    <t>ОЦП «Развитие государственной гражданской и муниципальной службы в Ярославской области»</t>
  </si>
  <si>
    <t>ОЦП «Противодействие коррупции в Ярославской области»</t>
  </si>
  <si>
    <t>ОМ «Организация оказания бесплатной юридической помощи»</t>
  </si>
  <si>
    <t>ГП «Развитие институтов гражданского общества в Ярославской области»</t>
  </si>
  <si>
    <t>ОЦП «Государственная поддержка развития российского казачества на территории Ярославской области»</t>
  </si>
  <si>
    <t>ГП «Государственные  и муниципальные услуги Ярославской области»</t>
  </si>
  <si>
    <t>ГП «Местное самоуправление в Ярославской области»</t>
  </si>
  <si>
    <t>ВЦП «Организация межмуниципального сотрудничества органов местного самоуправления Ярославской области»</t>
  </si>
  <si>
    <t>ОМ «Мероприятия по повышению эффективности деятельности органов местного самоуправления Ярославской области»</t>
  </si>
  <si>
    <t>ДЭиСП ЯО</t>
  </si>
  <si>
    <t>25.3.</t>
  </si>
  <si>
    <t>РП «Развитие комплексной системы обращения с отходами, в том числе с твердыми коммунальными отходами, на территории Ярославской области»</t>
  </si>
  <si>
    <t>ДООСиП ЯО</t>
  </si>
  <si>
    <t>РП «Развитие детского здравоохранения, включая создание современной инфраструктуры оказания медицинской помощи детям, в Ярославской области»</t>
  </si>
  <si>
    <t>РЦП «Борьба с онкологическими заболеваниями»</t>
  </si>
  <si>
    <t>1.5.</t>
  </si>
  <si>
    <t>1.6.</t>
  </si>
  <si>
    <t>РЦП «Борьба с сердечно-сосудистыми заболеваниями»</t>
  </si>
  <si>
    <t>РП «Создание (исходя из прогнозируемой потребности) новых мест в образовательных организациях Ярославской области»</t>
  </si>
  <si>
    <t xml:space="preserve">ОЦП «Повышение эффективности и качества профессионального 
образования Ярославской области»
</t>
  </si>
  <si>
    <t xml:space="preserve">РП «Социальная поддержка пожилых граждан в Ярославской области» </t>
  </si>
  <si>
    <t>РАП по переселению граждан из аварийного жилищного фонда Ярославской области</t>
  </si>
  <si>
    <t>РП «Комплексное развитие транспортной инфраструктуры объединенной дорожной сети Ярославской области и городской агломерации «Ярославская»</t>
  </si>
  <si>
    <t>ОЦП «Повышение безопасности жизнедеятельности населения»</t>
  </si>
  <si>
    <t>ОЦП «Развития субъектов малого и среднего предпринимательства Ярославской области»</t>
  </si>
  <si>
    <t>РП «Энергосбережение и повышение энергоэффективности в Ярославской области»</t>
  </si>
  <si>
    <t>РП «Развитие водохозяйственного комплекса Ярославской области»</t>
  </si>
  <si>
    <t>РП «Развитие  семейных животноводческих ферм на базе крестьянских (фермерских) хозяйств Ярославской области»</t>
  </si>
  <si>
    <t>20.7.</t>
  </si>
  <si>
    <t>ОЦП «Повышение финансовой грамотности в Ярославской области</t>
  </si>
  <si>
    <t>ОМ «Выравнивание уровня бюджетной обеспеченности муниципальных образований Ярославской области и обеспе¬чение сбалансированности местных бюджетов»</t>
  </si>
  <si>
    <t>ОЦП «Реформирование принципов организации деятельности органов местного самоуправления Ярославской области»</t>
  </si>
  <si>
    <t>ДРПВОМСУ ЯО</t>
  </si>
  <si>
    <t>ОМ «Благоустройство общественных территорий малых городов и исторических поселений Ярославской области»</t>
  </si>
  <si>
    <t>ИНФОРМАЦИЯ о  финансировании,  результативности и эффективности государственных программ, подпрограмм и основных мероприятий за 2019 год</t>
  </si>
  <si>
    <t>Объём финансирования, тыс. руб.</t>
  </si>
  <si>
    <t>ВЦП «Реализация государственной молодежной политики в Ярославской области»</t>
  </si>
  <si>
    <t>средняя</t>
  </si>
  <si>
    <t>7.6.</t>
  </si>
  <si>
    <t>ВЦП ДГЖН</t>
  </si>
  <si>
    <t>ДГЖН</t>
  </si>
  <si>
    <t xml:space="preserve"> - </t>
  </si>
  <si>
    <t>оценка производится Фондом содействия реформированию ЖКХ</t>
  </si>
  <si>
    <t>РЦП «Развитие культуры и искусства в Ярославской области»</t>
  </si>
  <si>
    <t>-</t>
  </si>
  <si>
    <t>2171,1*</t>
  </si>
  <si>
    <t>ОМ «Благоустройство населенных пунктов Ярославской области»</t>
  </si>
  <si>
    <t>20 519,7 + 
110 000,0*</t>
  </si>
  <si>
    <t>20 519,7 + 
109 450,0*</t>
  </si>
  <si>
    <t>177 859,8 + 
4 241,9*</t>
  </si>
  <si>
    <t>176 538,1 + 
4 236,0*</t>
  </si>
  <si>
    <t xml:space="preserve"> 5 216,2 + 
79 460,2*</t>
  </si>
  <si>
    <t>5 216,1 + 
78 261,9*</t>
  </si>
  <si>
    <t>ВЦП «Управление охраной окружающей среды  и рациональным природопользованием в Ярославской области»</t>
  </si>
  <si>
    <t>ВЦП ДО ЯО</t>
  </si>
  <si>
    <t>ОМ «Проведение работ по ремонту, реставрации, реконструкции (включая комплексные научно-исследовательские работы, археологические наблюдения, разработку проектов) зданий и сооружений, расположенных на территории города Ярославля, работ по благоустройству территории, ремонту автомобильных дорог в городе Ярославле»</t>
  </si>
  <si>
    <t>2135,8*</t>
  </si>
  <si>
    <t>2541,3*</t>
  </si>
  <si>
    <t>3670,9*</t>
  </si>
  <si>
    <t>ОЦП «Развитие материально-технической базы физической культуры и спорта Ярославской области»</t>
  </si>
  <si>
    <t>ФС -</t>
  </si>
  <si>
    <t>в данной графе указаны средства федерального бюджета, государственных корпораций, Пенсионного фонда РФ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</si>
</sst>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%"/>
    <numFmt numFmtId="165" formatCode="#,##0.0"/>
    <numFmt numFmtId="166" formatCode="#,##0.000"/>
    <numFmt numFmtId="167" formatCode="\&gt;\a\a\.\a\.\a\a\a\a"/>
    <numFmt numFmtId="168" formatCode="#,##0.000;[Red]\-#,##0.000"/>
    <numFmt numFmtId="169" formatCode="#,##0.00;[Red]\-#,##0.00"/>
  </numFmts>
  <fonts count="24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i/>
      <sz val="11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2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i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9" fontId="8" fillId="0" borderId="0" applyFont="0" applyFill="0" applyBorder="0" applyAlignment="0" applyProtection="0"/>
    <xf numFmtId="0" fontId="9" fillId="0" borderId="0"/>
  </cellStyleXfs>
  <cellXfs count="234">
    <xf numFmtId="0" fontId="0" fillId="0" borderId="0" xfId="0"/>
    <xf numFmtId="0" fontId="0" fillId="0" borderId="0" xfId="0" applyFill="1"/>
    <xf numFmtId="0" fontId="4" fillId="0" borderId="0" xfId="0" applyFont="1" applyAlignment="1">
      <alignment horizontal="center" vertical="top"/>
    </xf>
    <xf numFmtId="0" fontId="4" fillId="0" borderId="0" xfId="0" applyFont="1"/>
    <xf numFmtId="0" fontId="4" fillId="0" borderId="0" xfId="0" applyFont="1" applyFill="1" applyAlignment="1">
      <alignment horizontal="center" vertical="top"/>
    </xf>
    <xf numFmtId="0" fontId="4" fillId="0" borderId="0" xfId="0" applyFont="1" applyFill="1"/>
    <xf numFmtId="0" fontId="2" fillId="0" borderId="0" xfId="0" applyFont="1" applyFill="1"/>
    <xf numFmtId="0" fontId="4" fillId="0" borderId="0" xfId="0" applyFont="1" applyFill="1" applyBorder="1"/>
    <xf numFmtId="0" fontId="0" fillId="0" borderId="0" xfId="0" applyFill="1" applyBorder="1"/>
    <xf numFmtId="0" fontId="3" fillId="0" borderId="0" xfId="0" applyFont="1" applyFill="1"/>
    <xf numFmtId="164" fontId="5" fillId="0" borderId="1" xfId="0" applyNumberFormat="1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horizontal="center" vertical="top"/>
    </xf>
    <xf numFmtId="164" fontId="1" fillId="0" borderId="0" xfId="0" applyNumberFormat="1" applyFont="1" applyFill="1" applyBorder="1" applyAlignment="1">
      <alignment horizontal="center" vertical="top" wrapText="1"/>
    </xf>
    <xf numFmtId="164" fontId="1" fillId="0" borderId="0" xfId="0" applyNumberFormat="1" applyFont="1" applyFill="1" applyBorder="1" applyAlignment="1">
      <alignment horizontal="center" vertical="top"/>
    </xf>
    <xf numFmtId="166" fontId="3" fillId="0" borderId="0" xfId="0" applyNumberFormat="1" applyFont="1" applyFill="1" applyAlignment="1">
      <alignment horizontal="center" vertical="top"/>
    </xf>
    <xf numFmtId="0" fontId="4" fillId="0" borderId="0" xfId="0" applyFont="1" applyFill="1" applyBorder="1" applyAlignment="1"/>
    <xf numFmtId="0" fontId="10" fillId="0" borderId="1" xfId="2" applyFont="1" applyBorder="1" applyAlignment="1" applyProtection="1">
      <alignment horizontal="center" vertical="center" wrapText="1"/>
      <protection hidden="1"/>
    </xf>
    <xf numFmtId="0" fontId="10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10" fillId="0" borderId="6" xfId="2" applyNumberFormat="1" applyFont="1" applyFill="1" applyBorder="1" applyAlignment="1" applyProtection="1">
      <alignment horizontal="center" vertical="center" wrapText="1"/>
      <protection hidden="1"/>
    </xf>
    <xf numFmtId="0" fontId="11" fillId="0" borderId="8" xfId="2" applyNumberFormat="1" applyFont="1" applyFill="1" applyBorder="1" applyAlignment="1" applyProtection="1">
      <alignment vertical="center" wrapText="1"/>
      <protection hidden="1"/>
    </xf>
    <xf numFmtId="0" fontId="11" fillId="0" borderId="10" xfId="2" applyNumberFormat="1" applyFont="1" applyFill="1" applyBorder="1" applyAlignment="1" applyProtection="1">
      <alignment horizontal="center" vertical="center" wrapText="1"/>
      <protection hidden="1"/>
    </xf>
    <xf numFmtId="0" fontId="11" fillId="0" borderId="9" xfId="2" applyNumberFormat="1" applyFont="1" applyFill="1" applyBorder="1" applyAlignment="1" applyProtection="1">
      <alignment horizontal="center" vertical="center" wrapText="1"/>
      <protection hidden="1"/>
    </xf>
    <xf numFmtId="168" fontId="11" fillId="0" borderId="9" xfId="2" applyNumberFormat="1" applyFont="1" applyFill="1" applyBorder="1" applyAlignment="1" applyProtection="1">
      <alignment horizontal="center" vertical="center" wrapText="1"/>
      <protection hidden="1"/>
    </xf>
    <xf numFmtId="168" fontId="11" fillId="0" borderId="8" xfId="2" applyNumberFormat="1" applyFont="1" applyFill="1" applyBorder="1" applyAlignment="1" applyProtection="1">
      <alignment horizontal="center" vertical="center" wrapText="1"/>
      <protection hidden="1"/>
    </xf>
    <xf numFmtId="169" fontId="11" fillId="0" borderId="10" xfId="2" applyNumberFormat="1" applyFont="1" applyFill="1" applyBorder="1" applyAlignment="1" applyProtection="1">
      <alignment horizontal="center" vertical="center" wrapText="1"/>
      <protection hidden="1"/>
    </xf>
    <xf numFmtId="0" fontId="11" fillId="0" borderId="6" xfId="2" applyNumberFormat="1" applyFont="1" applyFill="1" applyBorder="1" applyAlignment="1" applyProtection="1">
      <alignment vertical="center" wrapText="1"/>
      <protection hidden="1"/>
    </xf>
    <xf numFmtId="0" fontId="11" fillId="0" borderId="12" xfId="2" applyNumberFormat="1" applyFont="1" applyFill="1" applyBorder="1" applyAlignment="1" applyProtection="1">
      <alignment horizontal="center" vertical="center" wrapText="1"/>
      <protection hidden="1"/>
    </xf>
    <xf numFmtId="0" fontId="11" fillId="0" borderId="11" xfId="2" applyNumberFormat="1" applyFont="1" applyFill="1" applyBorder="1" applyAlignment="1" applyProtection="1">
      <alignment horizontal="center" vertical="center" wrapText="1"/>
      <protection hidden="1"/>
    </xf>
    <xf numFmtId="168" fontId="11" fillId="0" borderId="11" xfId="2" applyNumberFormat="1" applyFont="1" applyFill="1" applyBorder="1" applyAlignment="1" applyProtection="1">
      <alignment horizontal="center" vertical="center" wrapText="1"/>
      <protection hidden="1"/>
    </xf>
    <xf numFmtId="168" fontId="11" fillId="0" borderId="6" xfId="2" applyNumberFormat="1" applyFont="1" applyFill="1" applyBorder="1" applyAlignment="1" applyProtection="1">
      <alignment horizontal="center" vertical="center" wrapText="1"/>
      <protection hidden="1"/>
    </xf>
    <xf numFmtId="169" fontId="11" fillId="0" borderId="12" xfId="2" applyNumberFormat="1" applyFont="1" applyFill="1" applyBorder="1" applyAlignment="1" applyProtection="1">
      <alignment horizontal="center" vertical="center" wrapText="1"/>
      <protection hidden="1"/>
    </xf>
    <xf numFmtId="169" fontId="10" fillId="0" borderId="1" xfId="2" applyNumberFormat="1" applyFont="1" applyFill="1" applyBorder="1" applyAlignment="1" applyProtection="1">
      <alignment horizontal="center" vertical="center" wrapText="1"/>
      <protection hidden="1"/>
    </xf>
    <xf numFmtId="164" fontId="5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top"/>
    </xf>
    <xf numFmtId="0" fontId="7" fillId="0" borderId="0" xfId="0" applyFont="1" applyFill="1"/>
    <xf numFmtId="0" fontId="12" fillId="0" borderId="0" xfId="0" applyFont="1" applyFill="1" applyAlignment="1">
      <alignment horizontal="center" vertical="top"/>
    </xf>
    <xf numFmtId="0" fontId="12" fillId="0" borderId="0" xfId="0" applyFont="1" applyFill="1"/>
    <xf numFmtId="165" fontId="5" fillId="0" borderId="1" xfId="0" applyNumberFormat="1" applyFont="1" applyFill="1" applyBorder="1" applyAlignment="1">
      <alignment horizontal="center" vertical="top" wrapText="1"/>
    </xf>
    <xf numFmtId="164" fontId="13" fillId="0" borderId="0" xfId="1" applyNumberFormat="1" applyFont="1" applyFill="1" applyAlignment="1">
      <alignment horizontal="center" vertical="center"/>
    </xf>
    <xf numFmtId="0" fontId="13" fillId="0" borderId="0" xfId="0" applyFont="1" applyFill="1"/>
    <xf numFmtId="165" fontId="14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165" fontId="13" fillId="0" borderId="0" xfId="0" applyNumberFormat="1" applyFont="1" applyFill="1"/>
    <xf numFmtId="164" fontId="7" fillId="0" borderId="0" xfId="1" applyNumberFormat="1" applyFont="1" applyFill="1"/>
    <xf numFmtId="166" fontId="13" fillId="0" borderId="0" xfId="0" applyNumberFormat="1" applyFont="1" applyFill="1" applyAlignment="1">
      <alignment horizontal="center" vertical="top"/>
    </xf>
    <xf numFmtId="0" fontId="15" fillId="0" borderId="0" xfId="0" applyFont="1" applyFill="1"/>
    <xf numFmtId="0" fontId="12" fillId="0" borderId="0" xfId="0" applyFont="1" applyFill="1" applyBorder="1"/>
    <xf numFmtId="0" fontId="7" fillId="0" borderId="0" xfId="0" applyFont="1" applyFill="1" applyBorder="1"/>
    <xf numFmtId="0" fontId="16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/>
    <xf numFmtId="0" fontId="1" fillId="0" borderId="0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horizontal="center" vertical="top" wrapText="1"/>
    </xf>
    <xf numFmtId="165" fontId="1" fillId="0" borderId="0" xfId="0" applyNumberFormat="1" applyFont="1" applyFill="1" applyBorder="1" applyAlignment="1">
      <alignment horizontal="center" vertical="top" wrapText="1"/>
    </xf>
    <xf numFmtId="0" fontId="7" fillId="0" borderId="0" xfId="0" applyFont="1"/>
    <xf numFmtId="0" fontId="1" fillId="0" borderId="0" xfId="0" applyFont="1" applyFill="1" applyAlignment="1">
      <alignment horizontal="center" vertical="top" wrapText="1"/>
    </xf>
    <xf numFmtId="1" fontId="1" fillId="0" borderId="0" xfId="0" applyNumberFormat="1" applyFont="1" applyFill="1" applyAlignment="1">
      <alignment horizontal="center" vertical="top"/>
    </xf>
    <xf numFmtId="1" fontId="5" fillId="0" borderId="1" xfId="0" applyNumberFormat="1" applyFont="1" applyFill="1" applyBorder="1" applyAlignment="1">
      <alignment horizontal="center" vertical="top"/>
    </xf>
    <xf numFmtId="1" fontId="1" fillId="0" borderId="1" xfId="0" applyNumberFormat="1" applyFont="1" applyFill="1" applyBorder="1" applyAlignment="1">
      <alignment horizontal="center" vertical="top"/>
    </xf>
    <xf numFmtId="1" fontId="1" fillId="0" borderId="0" xfId="0" applyNumberFormat="1" applyFont="1" applyFill="1" applyBorder="1" applyAlignment="1">
      <alignment horizontal="center" vertical="top"/>
    </xf>
    <xf numFmtId="1" fontId="1" fillId="0" borderId="0" xfId="0" applyNumberFormat="1" applyFont="1"/>
    <xf numFmtId="1" fontId="7" fillId="0" borderId="0" xfId="0" applyNumberFormat="1" applyFont="1" applyFill="1" applyAlignment="1">
      <alignment horizontal="center" vertical="top"/>
    </xf>
    <xf numFmtId="1" fontId="6" fillId="0" borderId="0" xfId="0" applyNumberFormat="1" applyFont="1" applyFill="1" applyBorder="1" applyAlignment="1">
      <alignment horizontal="center" vertical="top" wrapText="1"/>
    </xf>
    <xf numFmtId="1" fontId="13" fillId="0" borderId="0" xfId="0" applyNumberFormat="1" applyFont="1" applyFill="1" applyAlignment="1">
      <alignment horizontal="center" vertical="top"/>
    </xf>
    <xf numFmtId="1" fontId="7" fillId="0" borderId="0" xfId="1" applyNumberFormat="1" applyFont="1" applyFill="1" applyAlignment="1">
      <alignment horizontal="center" vertical="top"/>
    </xf>
    <xf numFmtId="1" fontId="7" fillId="0" borderId="0" xfId="0" applyNumberFormat="1" applyFont="1" applyFill="1" applyBorder="1" applyAlignment="1">
      <alignment horizontal="center" vertical="top"/>
    </xf>
    <xf numFmtId="49" fontId="6" fillId="0" borderId="0" xfId="0" applyNumberFormat="1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center" vertical="top"/>
    </xf>
    <xf numFmtId="9" fontId="13" fillId="0" borderId="0" xfId="1" applyFont="1" applyFill="1"/>
    <xf numFmtId="1" fontId="7" fillId="0" borderId="0" xfId="0" applyNumberFormat="1" applyFont="1" applyFill="1" applyAlignment="1">
      <alignment horizontal="center"/>
    </xf>
    <xf numFmtId="4" fontId="1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right" vertical="center"/>
    </xf>
    <xf numFmtId="1" fontId="1" fillId="0" borderId="0" xfId="0" applyNumberFormat="1" applyFont="1" applyFill="1" applyAlignment="1">
      <alignment horizontal="center" vertical="center"/>
    </xf>
    <xf numFmtId="165" fontId="1" fillId="0" borderId="0" xfId="0" applyNumberFormat="1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17" fillId="0" borderId="0" xfId="0" applyFont="1" applyFill="1" applyAlignment="1">
      <alignment vertical="center"/>
    </xf>
    <xf numFmtId="0" fontId="1" fillId="0" borderId="6" xfId="0" applyFont="1" applyFill="1" applyBorder="1" applyAlignment="1">
      <alignment horizontal="center" vertical="top" wrapText="1"/>
    </xf>
    <xf numFmtId="165" fontId="1" fillId="0" borderId="6" xfId="0" applyNumberFormat="1" applyFont="1" applyFill="1" applyBorder="1" applyAlignment="1">
      <alignment horizontal="center" vertical="top" wrapText="1"/>
    </xf>
    <xf numFmtId="164" fontId="1" fillId="0" borderId="6" xfId="0" applyNumberFormat="1" applyFont="1" applyFill="1" applyBorder="1" applyAlignment="1">
      <alignment horizontal="center" vertical="top" wrapText="1"/>
    </xf>
    <xf numFmtId="165" fontId="14" fillId="0" borderId="6" xfId="0" applyNumberFormat="1" applyFont="1" applyFill="1" applyBorder="1" applyAlignment="1">
      <alignment horizontal="center" vertical="top" wrapText="1"/>
    </xf>
    <xf numFmtId="164" fontId="5" fillId="0" borderId="6" xfId="0" applyNumberFormat="1" applyFont="1" applyFill="1" applyBorder="1" applyAlignment="1">
      <alignment horizontal="center" vertical="top" wrapText="1"/>
    </xf>
    <xf numFmtId="1" fontId="1" fillId="0" borderId="6" xfId="0" applyNumberFormat="1" applyFont="1" applyFill="1" applyBorder="1" applyAlignment="1">
      <alignment horizontal="left" vertical="top"/>
    </xf>
    <xf numFmtId="165" fontId="14" fillId="0" borderId="0" xfId="0" applyNumberFormat="1" applyFont="1" applyFill="1" applyBorder="1" applyAlignment="1">
      <alignment horizontal="center" vertical="top" wrapText="1"/>
    </xf>
    <xf numFmtId="0" fontId="15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164" fontId="5" fillId="0" borderId="13" xfId="0" applyNumberFormat="1" applyFont="1" applyFill="1" applyBorder="1" applyAlignment="1">
      <alignment horizontal="center" vertical="top" wrapText="1"/>
    </xf>
    <xf numFmtId="165" fontId="14" fillId="0" borderId="13" xfId="0" applyNumberFormat="1" applyFont="1" applyFill="1" applyBorder="1" applyAlignment="1">
      <alignment horizontal="center" vertical="top" wrapText="1"/>
    </xf>
    <xf numFmtId="1" fontId="5" fillId="0" borderId="6" xfId="0" applyNumberFormat="1" applyFont="1" applyFill="1" applyBorder="1" applyAlignment="1">
      <alignment horizontal="center" vertical="top" wrapText="1"/>
    </xf>
    <xf numFmtId="164" fontId="5" fillId="0" borderId="6" xfId="1" applyNumberFormat="1" applyFont="1" applyFill="1" applyBorder="1" applyAlignment="1">
      <alignment horizontal="center" vertical="top" wrapText="1"/>
    </xf>
    <xf numFmtId="165" fontId="5" fillId="0" borderId="6" xfId="0" applyNumberFormat="1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center" wrapText="1"/>
    </xf>
    <xf numFmtId="165" fontId="1" fillId="0" borderId="0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/>
    </xf>
    <xf numFmtId="1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164" fontId="5" fillId="0" borderId="7" xfId="0" applyNumberFormat="1" applyFont="1" applyFill="1" applyBorder="1" applyAlignment="1">
      <alignment horizontal="center" vertical="top" wrapText="1"/>
    </xf>
    <xf numFmtId="165" fontId="14" fillId="0" borderId="7" xfId="0" applyNumberFormat="1" applyFont="1" applyFill="1" applyBorder="1" applyAlignment="1">
      <alignment horizontal="center" vertical="top" wrapText="1"/>
    </xf>
    <xf numFmtId="0" fontId="14" fillId="0" borderId="7" xfId="0" applyFont="1" applyFill="1" applyBorder="1" applyAlignment="1">
      <alignment horizontal="center" vertical="top" wrapText="1"/>
    </xf>
    <xf numFmtId="0" fontId="14" fillId="0" borderId="15" xfId="0" applyFont="1" applyFill="1" applyBorder="1" applyAlignment="1">
      <alignment horizontal="center" vertical="top" wrapText="1"/>
    </xf>
    <xf numFmtId="164" fontId="14" fillId="0" borderId="7" xfId="0" applyNumberFormat="1" applyFont="1" applyFill="1" applyBorder="1" applyAlignment="1">
      <alignment horizontal="center" vertical="top" wrapText="1"/>
    </xf>
    <xf numFmtId="164" fontId="14" fillId="0" borderId="0" xfId="0" applyNumberFormat="1" applyFont="1" applyFill="1" applyBorder="1" applyAlignment="1">
      <alignment horizontal="center" vertical="top" wrapText="1"/>
    </xf>
    <xf numFmtId="164" fontId="14" fillId="0" borderId="7" xfId="1" applyNumberFormat="1" applyFont="1" applyFill="1" applyBorder="1" applyAlignment="1">
      <alignment horizontal="center" vertical="top" wrapText="1"/>
    </xf>
    <xf numFmtId="1" fontId="14" fillId="0" borderId="7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0" fontId="14" fillId="0" borderId="8" xfId="0" applyFont="1" applyFill="1" applyBorder="1" applyAlignment="1">
      <alignment horizontal="center" vertical="center"/>
    </xf>
    <xf numFmtId="0" fontId="14" fillId="0" borderId="9" xfId="0" applyFont="1" applyFill="1" applyBorder="1" applyAlignment="1">
      <alignment horizontal="right" vertical="center"/>
    </xf>
    <xf numFmtId="0" fontId="14" fillId="0" borderId="10" xfId="0" applyFont="1" applyFill="1" applyBorder="1" applyAlignment="1">
      <alignment horizontal="center" vertical="center" wrapText="1"/>
    </xf>
    <xf numFmtId="165" fontId="14" fillId="0" borderId="8" xfId="0" applyNumberFormat="1" applyFont="1" applyFill="1" applyBorder="1" applyAlignment="1">
      <alignment horizontal="center" vertical="center" wrapText="1"/>
    </xf>
    <xf numFmtId="165" fontId="14" fillId="0" borderId="2" xfId="0" applyNumberFormat="1" applyFont="1" applyFill="1" applyBorder="1" applyAlignment="1">
      <alignment horizontal="center" vertical="center" wrapText="1"/>
    </xf>
    <xf numFmtId="164" fontId="14" fillId="0" borderId="8" xfId="0" applyNumberFormat="1" applyFont="1" applyFill="1" applyBorder="1" applyAlignment="1">
      <alignment horizontal="center" vertical="center" wrapText="1"/>
    </xf>
    <xf numFmtId="164" fontId="14" fillId="0" borderId="2" xfId="0" applyNumberFormat="1" applyFont="1" applyFill="1" applyBorder="1" applyAlignment="1">
      <alignment horizontal="center" vertical="center" wrapText="1"/>
    </xf>
    <xf numFmtId="164" fontId="14" fillId="0" borderId="2" xfId="0" applyNumberFormat="1" applyFont="1" applyFill="1" applyBorder="1" applyAlignment="1">
      <alignment horizontal="center" vertical="center"/>
    </xf>
    <xf numFmtId="1" fontId="14" fillId="0" borderId="8" xfId="0" applyNumberFormat="1" applyFont="1" applyFill="1" applyBorder="1" applyAlignment="1">
      <alignment horizontal="center" vertical="center"/>
    </xf>
    <xf numFmtId="1" fontId="14" fillId="0" borderId="0" xfId="0" applyNumberFormat="1" applyFont="1" applyFill="1" applyAlignment="1">
      <alignment horizontal="center" vertical="center"/>
    </xf>
    <xf numFmtId="165" fontId="14" fillId="0" borderId="0" xfId="0" applyNumberFormat="1" applyFont="1" applyFill="1" applyAlignment="1">
      <alignment vertical="center"/>
    </xf>
    <xf numFmtId="0" fontId="14" fillId="0" borderId="0" xfId="0" applyFont="1" applyFill="1" applyAlignment="1">
      <alignment vertical="center"/>
    </xf>
    <xf numFmtId="0" fontId="20" fillId="0" borderId="0" xfId="0" applyFont="1" applyFill="1" applyAlignment="1">
      <alignment vertical="center"/>
    </xf>
    <xf numFmtId="0" fontId="14" fillId="0" borderId="14" xfId="0" applyFont="1" applyFill="1" applyBorder="1" applyAlignment="1">
      <alignment horizontal="right" vertical="top" wrapText="1"/>
    </xf>
    <xf numFmtId="4" fontId="14" fillId="0" borderId="1" xfId="0" applyNumberFormat="1" applyFont="1" applyFill="1" applyBorder="1" applyAlignment="1">
      <alignment horizontal="center" vertical="top" wrapText="1"/>
    </xf>
    <xf numFmtId="165" fontId="7" fillId="0" borderId="0" xfId="0" applyNumberFormat="1" applyFont="1" applyFill="1"/>
    <xf numFmtId="164" fontId="7" fillId="0" borderId="0" xfId="1" applyNumberFormat="1" applyFont="1" applyFill="1" applyBorder="1"/>
    <xf numFmtId="165" fontId="1" fillId="0" borderId="0" xfId="0" applyNumberFormat="1" applyFont="1" applyFill="1" applyAlignment="1">
      <alignment horizontal="center" vertical="top" wrapText="1"/>
    </xf>
    <xf numFmtId="164" fontId="1" fillId="0" borderId="0" xfId="0" applyNumberFormat="1" applyFont="1" applyFill="1" applyAlignment="1">
      <alignment horizontal="center" vertical="top"/>
    </xf>
    <xf numFmtId="0" fontId="1" fillId="0" borderId="12" xfId="0" applyFont="1" applyFill="1" applyBorder="1" applyAlignment="1">
      <alignment horizontal="center" vertical="top" wrapText="1"/>
    </xf>
    <xf numFmtId="165" fontId="1" fillId="0" borderId="13" xfId="0" applyNumberFormat="1" applyFont="1" applyFill="1" applyBorder="1" applyAlignment="1">
      <alignment horizontal="center" vertical="top" wrapText="1"/>
    </xf>
    <xf numFmtId="0" fontId="7" fillId="0" borderId="0" xfId="0" applyFont="1" applyFill="1" applyAlignment="1">
      <alignment vertical="top"/>
    </xf>
    <xf numFmtId="0" fontId="0" fillId="0" borderId="0" xfId="0" applyFill="1" applyAlignment="1">
      <alignment vertical="top"/>
    </xf>
    <xf numFmtId="0" fontId="13" fillId="0" borderId="0" xfId="0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21" fillId="0" borderId="0" xfId="0" applyFont="1" applyBorder="1" applyAlignment="1">
      <alignment horizontal="center" vertical="center"/>
    </xf>
    <xf numFmtId="0" fontId="3" fillId="0" borderId="0" xfId="0" applyFont="1" applyFill="1" applyBorder="1"/>
    <xf numFmtId="165" fontId="1" fillId="0" borderId="0" xfId="0" applyNumberFormat="1" applyFont="1" applyFill="1" applyAlignment="1">
      <alignment horizontal="center" vertical="top"/>
    </xf>
    <xf numFmtId="165" fontId="7" fillId="0" borderId="0" xfId="1" applyNumberFormat="1" applyFont="1" applyFill="1" applyAlignment="1">
      <alignment horizontal="center" vertical="top"/>
    </xf>
    <xf numFmtId="164" fontId="7" fillId="0" borderId="0" xfId="0" applyNumberFormat="1" applyFont="1" applyFill="1"/>
    <xf numFmtId="164" fontId="0" fillId="0" borderId="0" xfId="0" applyNumberFormat="1" applyFill="1"/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4" fontId="1" fillId="0" borderId="0" xfId="0" applyNumberFormat="1" applyFont="1" applyFill="1" applyAlignment="1">
      <alignment horizontal="center" vertical="top"/>
    </xf>
    <xf numFmtId="0" fontId="1" fillId="0" borderId="0" xfId="0" applyFont="1" applyFill="1" applyAlignment="1">
      <alignment vertical="top" wrapText="1"/>
    </xf>
    <xf numFmtId="0" fontId="1" fillId="0" borderId="7" xfId="0" applyFont="1" applyFill="1" applyBorder="1" applyAlignment="1">
      <alignment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 wrapText="1"/>
    </xf>
    <xf numFmtId="165" fontId="1" fillId="0" borderId="0" xfId="0" applyNumberFormat="1" applyFont="1" applyFill="1" applyBorder="1" applyAlignment="1">
      <alignment horizontal="center" wrapText="1"/>
    </xf>
    <xf numFmtId="164" fontId="1" fillId="0" borderId="0" xfId="0" applyNumberFormat="1" applyFont="1" applyFill="1" applyBorder="1" applyAlignment="1">
      <alignment horizontal="center" wrapText="1"/>
    </xf>
    <xf numFmtId="164" fontId="1" fillId="0" borderId="0" xfId="0" applyNumberFormat="1" applyFont="1" applyFill="1" applyBorder="1" applyAlignment="1">
      <alignment horizontal="center"/>
    </xf>
    <xf numFmtId="9" fontId="1" fillId="0" borderId="0" xfId="1" applyFont="1" applyFill="1" applyBorder="1" applyAlignment="1">
      <alignment horizontal="center"/>
    </xf>
    <xf numFmtId="0" fontId="1" fillId="0" borderId="0" xfId="0" applyFont="1" applyFill="1" applyBorder="1" applyAlignment="1">
      <alignment horizontal="right" vertical="top"/>
    </xf>
    <xf numFmtId="2" fontId="1" fillId="0" borderId="0" xfId="0" applyNumberFormat="1" applyFont="1" applyFill="1" applyBorder="1" applyAlignment="1">
      <alignment horizontal="center" vertical="top"/>
    </xf>
    <xf numFmtId="169" fontId="5" fillId="0" borderId="0" xfId="2" applyNumberFormat="1" applyFont="1" applyFill="1" applyBorder="1" applyAlignment="1" applyProtection="1">
      <protection hidden="1"/>
    </xf>
    <xf numFmtId="166" fontId="1" fillId="0" borderId="0" xfId="0" applyNumberFormat="1" applyFont="1" applyFill="1" applyAlignment="1">
      <alignment horizontal="center" vertical="top" wrapText="1"/>
    </xf>
    <xf numFmtId="0" fontId="1" fillId="0" borderId="0" xfId="0" applyFont="1" applyFill="1"/>
    <xf numFmtId="0" fontId="1" fillId="0" borderId="0" xfId="0" applyFont="1"/>
    <xf numFmtId="10" fontId="1" fillId="0" borderId="0" xfId="1" applyNumberFormat="1" applyFont="1" applyFill="1" applyAlignment="1">
      <alignment horizontal="center" vertical="top" wrapText="1"/>
    </xf>
    <xf numFmtId="164" fontId="1" fillId="0" borderId="0" xfId="1" applyNumberFormat="1" applyFont="1" applyFill="1" applyAlignment="1">
      <alignment horizontal="center" vertical="top" wrapText="1"/>
    </xf>
    <xf numFmtId="165" fontId="1" fillId="0" borderId="4" xfId="0" applyNumberFormat="1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vertical="top" wrapText="1"/>
    </xf>
    <xf numFmtId="0" fontId="1" fillId="0" borderId="8" xfId="0" applyFont="1" applyFill="1" applyBorder="1" applyAlignment="1">
      <alignment horizontal="center" vertical="top" wrapText="1"/>
    </xf>
    <xf numFmtId="1" fontId="7" fillId="0" borderId="0" xfId="0" applyNumberFormat="1" applyFont="1" applyFill="1" applyAlignment="1">
      <alignment horizontal="left" vertical="top"/>
    </xf>
    <xf numFmtId="164" fontId="7" fillId="2" borderId="0" xfId="1" applyNumberFormat="1" applyFont="1" applyFill="1"/>
    <xf numFmtId="0" fontId="7" fillId="2" borderId="0" xfId="0" applyFont="1" applyFill="1"/>
    <xf numFmtId="0" fontId="0" fillId="2" borderId="0" xfId="0" applyFill="1"/>
    <xf numFmtId="1" fontId="7" fillId="2" borderId="0" xfId="0" applyNumberFormat="1" applyFont="1" applyFill="1" applyBorder="1" applyAlignment="1">
      <alignment horizontal="center" vertical="top"/>
    </xf>
    <xf numFmtId="0" fontId="7" fillId="2" borderId="0" xfId="0" applyFont="1" applyFill="1" applyBorder="1"/>
    <xf numFmtId="0" fontId="0" fillId="2" borderId="0" xfId="0" applyFill="1" applyBorder="1"/>
    <xf numFmtId="1" fontId="1" fillId="0" borderId="1" xfId="0" applyNumberFormat="1" applyFont="1" applyFill="1" applyBorder="1" applyAlignment="1">
      <alignment horizontal="center" vertical="top" wrapText="1"/>
    </xf>
    <xf numFmtId="1" fontId="7" fillId="0" borderId="0" xfId="0" applyNumberFormat="1" applyFont="1" applyFill="1" applyAlignment="1">
      <alignment horizontal="left" vertical="top" wrapText="1"/>
    </xf>
    <xf numFmtId="1" fontId="1" fillId="0" borderId="1" xfId="0" applyNumberFormat="1" applyFont="1" applyFill="1" applyBorder="1" applyAlignment="1">
      <alignment horizontal="right" vertical="top"/>
    </xf>
    <xf numFmtId="1" fontId="7" fillId="2" borderId="0" xfId="0" applyNumberFormat="1" applyFont="1" applyFill="1" applyAlignment="1">
      <alignment horizontal="center" vertical="top"/>
    </xf>
    <xf numFmtId="1" fontId="7" fillId="0" borderId="0" xfId="0" applyNumberFormat="1" applyFont="1" applyFill="1" applyAlignment="1">
      <alignment horizontal="center" vertical="top" wrapText="1"/>
    </xf>
    <xf numFmtId="164" fontId="3" fillId="0" borderId="0" xfId="1" applyNumberFormat="1" applyFont="1" applyFill="1"/>
    <xf numFmtId="9" fontId="7" fillId="0" borderId="0" xfId="1" applyFont="1" applyFill="1" applyAlignment="1">
      <alignment horizontal="center" vertical="top"/>
    </xf>
    <xf numFmtId="0" fontId="1" fillId="0" borderId="1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/>
    </xf>
    <xf numFmtId="0" fontId="1" fillId="0" borderId="4" xfId="0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164" fontId="1" fillId="0" borderId="0" xfId="0" applyNumberFormat="1" applyFont="1" applyFill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0" fontId="5" fillId="0" borderId="12" xfId="0" applyFont="1" applyFill="1" applyBorder="1" applyAlignment="1">
      <alignment horizontal="center" vertical="top" wrapText="1"/>
    </xf>
    <xf numFmtId="164" fontId="7" fillId="0" borderId="0" xfId="1" applyNumberFormat="1" applyFont="1" applyFill="1" applyAlignment="1">
      <alignment horizontal="center" vertical="top"/>
    </xf>
    <xf numFmtId="164" fontId="7" fillId="2" borderId="0" xfId="1" applyNumberFormat="1" applyFont="1" applyFill="1" applyAlignment="1">
      <alignment horizontal="center" vertical="top"/>
    </xf>
    <xf numFmtId="0" fontId="1" fillId="0" borderId="8" xfId="0" applyFont="1" applyFill="1" applyBorder="1" applyAlignment="1">
      <alignment vertical="top" wrapText="1"/>
    </xf>
    <xf numFmtId="0" fontId="1" fillId="0" borderId="4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6" xfId="0" applyFont="1" applyFill="1" applyBorder="1" applyAlignment="1">
      <alignment horizontal="center" vertical="top"/>
    </xf>
    <xf numFmtId="165" fontId="5" fillId="0" borderId="13" xfId="0" applyNumberFormat="1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1" fontId="13" fillId="0" borderId="0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1" fontId="22" fillId="0" borderId="0" xfId="0" applyNumberFormat="1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vertical="center"/>
    </xf>
    <xf numFmtId="1" fontId="7" fillId="0" borderId="0" xfId="0" applyNumberFormat="1" applyFont="1" applyFill="1" applyBorder="1" applyAlignment="1">
      <alignment horizontal="center"/>
    </xf>
    <xf numFmtId="0" fontId="7" fillId="0" borderId="0" xfId="0" applyFont="1" applyFill="1" applyBorder="1" applyAlignment="1"/>
    <xf numFmtId="0" fontId="12" fillId="0" borderId="0" xfId="0" applyFont="1" applyFill="1" applyAlignment="1">
      <alignment horizontal="center"/>
    </xf>
    <xf numFmtId="0" fontId="6" fillId="0" borderId="0" xfId="0" applyFont="1" applyAlignment="1">
      <alignment horizontal="center" vertical="top"/>
    </xf>
    <xf numFmtId="0" fontId="1" fillId="0" borderId="1" xfId="0" applyFont="1" applyFill="1" applyBorder="1" applyAlignment="1">
      <alignment vertical="top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49" fontId="1" fillId="0" borderId="0" xfId="0" applyNumberFormat="1" applyFont="1" applyFill="1" applyAlignment="1">
      <alignment horizontal="center" vertical="top"/>
    </xf>
    <xf numFmtId="165" fontId="23" fillId="0" borderId="0" xfId="0" applyNumberFormat="1" applyFont="1" applyFill="1" applyAlignment="1">
      <alignment horizontal="center" vertical="top" wrapText="1"/>
    </xf>
    <xf numFmtId="164" fontId="1" fillId="0" borderId="0" xfId="0" applyNumberFormat="1" applyFont="1" applyFill="1" applyAlignment="1">
      <alignment horizontal="right" vertical="top"/>
    </xf>
    <xf numFmtId="164" fontId="1" fillId="0" borderId="0" xfId="0" applyNumberFormat="1" applyFont="1" applyFill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/>
    </xf>
    <xf numFmtId="0" fontId="1" fillId="0" borderId="7" xfId="0" applyFont="1" applyFill="1" applyBorder="1" applyAlignment="1">
      <alignment horizontal="center" vertical="top"/>
    </xf>
    <xf numFmtId="0" fontId="1" fillId="0" borderId="8" xfId="0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1" fontId="1" fillId="0" borderId="6" xfId="0" applyNumberFormat="1" applyFont="1" applyFill="1" applyBorder="1" applyAlignment="1">
      <alignment horizontal="center" vertical="top" wrapText="1"/>
    </xf>
    <xf numFmtId="1" fontId="1" fillId="0" borderId="7" xfId="0" applyNumberFormat="1" applyFont="1" applyFill="1" applyBorder="1" applyAlignment="1">
      <alignment horizontal="center" vertical="top" wrapText="1"/>
    </xf>
    <xf numFmtId="1" fontId="1" fillId="0" borderId="8" xfId="0" applyNumberFormat="1" applyFont="1" applyFill="1" applyBorder="1" applyAlignment="1">
      <alignment horizontal="center" vertical="top" wrapText="1"/>
    </xf>
    <xf numFmtId="164" fontId="1" fillId="0" borderId="0" xfId="0" applyNumberFormat="1" applyFont="1" applyFill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top" wrapText="1"/>
    </xf>
    <xf numFmtId="0" fontId="5" fillId="0" borderId="11" xfId="0" applyFont="1" applyFill="1" applyBorder="1" applyAlignment="1">
      <alignment horizontal="center" vertical="top" wrapText="1"/>
    </xf>
    <xf numFmtId="0" fontId="5" fillId="0" borderId="12" xfId="0" applyFont="1" applyFill="1" applyBorder="1" applyAlignment="1">
      <alignment horizontal="center" vertical="top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164" fontId="1" fillId="0" borderId="4" xfId="0" applyNumberFormat="1" applyFont="1" applyFill="1" applyBorder="1" applyAlignment="1">
      <alignment horizontal="center" vertical="center" wrapText="1"/>
    </xf>
    <xf numFmtId="0" fontId="10" fillId="0" borderId="1" xfId="2" applyFont="1" applyBorder="1" applyAlignment="1" applyProtection="1">
      <alignment horizontal="center" vertical="center" wrapText="1"/>
      <protection hidden="1"/>
    </xf>
    <xf numFmtId="167" fontId="10" fillId="0" borderId="3" xfId="2" applyNumberFormat="1" applyFont="1" applyFill="1" applyBorder="1" applyAlignment="1" applyProtection="1">
      <alignment horizontal="center" vertical="center" wrapText="1"/>
      <protection hidden="1"/>
    </xf>
    <xf numFmtId="167" fontId="10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2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2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4"/>
  <sheetViews>
    <sheetView workbookViewId="0">
      <selection activeCell="L36" sqref="L36"/>
    </sheetView>
  </sheetViews>
  <sheetFormatPr defaultRowHeight="15" x14ac:dyDescent="0.25"/>
  <cols>
    <col min="2" max="2" width="15.7109375" customWidth="1"/>
    <col min="4" max="4" width="21.28515625" customWidth="1"/>
  </cols>
  <sheetData>
    <row r="4" spans="4:4" x14ac:dyDescent="0.25">
      <c r="D4">
        <v>2613281438.5600019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48"/>
  <sheetViews>
    <sheetView showGridLines="0" tabSelected="1" view="pageBreakPreview" zoomScale="90" zoomScaleNormal="80" zoomScaleSheetLayoutView="90" workbookViewId="0">
      <pane xSplit="2" ySplit="5" topLeftCell="D6" activePane="bottomRight" state="frozen"/>
      <selection pane="topRight" activeCell="C1" sqref="C1"/>
      <selection pane="bottomLeft" activeCell="A6" sqref="A6"/>
      <selection pane="bottomRight" activeCell="T3" sqref="T3:T5"/>
    </sheetView>
  </sheetViews>
  <sheetFormatPr defaultRowHeight="15" outlineLevelCol="1" x14ac:dyDescent="0.25"/>
  <cols>
    <col min="1" max="1" width="6.85546875" style="50" customWidth="1"/>
    <col min="2" max="2" width="44.85546875" style="51" customWidth="1"/>
    <col min="3" max="3" width="16.5703125" style="55" customWidth="1"/>
    <col min="4" max="4" width="14.42578125" style="124" customWidth="1"/>
    <col min="5" max="5" width="15.28515625" style="124" customWidth="1"/>
    <col min="6" max="6" width="11.28515625" style="180" customWidth="1"/>
    <col min="7" max="7" width="14.28515625" style="124" customWidth="1"/>
    <col min="8" max="8" width="15" style="124" customWidth="1"/>
    <col min="9" max="9" width="11.7109375" style="180" customWidth="1"/>
    <col min="10" max="10" width="12.28515625" style="124" customWidth="1" outlineLevel="1"/>
    <col min="11" max="11" width="12.85546875" style="124" customWidth="1" outlineLevel="1"/>
    <col min="12" max="12" width="11.42578125" style="180" customWidth="1"/>
    <col min="13" max="14" width="12.7109375" style="124" customWidth="1" outlineLevel="1"/>
    <col min="15" max="15" width="11.42578125" style="180" customWidth="1"/>
    <col min="16" max="16" width="15" style="124" customWidth="1"/>
    <col min="17" max="17" width="14.5703125" style="124" customWidth="1"/>
    <col min="18" max="18" width="11.85546875" style="180" customWidth="1"/>
    <col min="19" max="19" width="10.140625" style="208" customWidth="1"/>
    <col min="20" max="20" width="9.7109375" style="208" customWidth="1"/>
    <col min="21" max="21" width="10.140625" style="125" customWidth="1"/>
    <col min="22" max="22" width="10.28515625" style="56" customWidth="1"/>
    <col min="23" max="23" width="11.5703125" style="61" customWidth="1"/>
    <col min="24" max="24" width="10.7109375" style="34" customWidth="1"/>
    <col min="25" max="25" width="18.5703125" style="34" customWidth="1"/>
    <col min="26" max="40" width="9.140625" style="1"/>
    <col min="41" max="41" width="21.42578125" style="1" customWidth="1"/>
    <col min="42" max="42" width="25.42578125" style="1" customWidth="1"/>
    <col min="43" max="52" width="9.140625" style="1"/>
  </cols>
  <sheetData>
    <row r="1" spans="1:52" x14ac:dyDescent="0.25">
      <c r="V1" s="207" t="s">
        <v>209</v>
      </c>
    </row>
    <row r="2" spans="1:52" ht="34.5" customHeight="1" x14ac:dyDescent="0.25">
      <c r="A2" s="210" t="s">
        <v>297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R2" s="210"/>
      <c r="S2" s="210"/>
      <c r="T2" s="210"/>
      <c r="U2" s="210"/>
      <c r="W2" s="199"/>
      <c r="X2" s="35"/>
    </row>
    <row r="3" spans="1:52" s="2" customFormat="1" ht="18" customHeight="1" x14ac:dyDescent="0.25">
      <c r="A3" s="211" t="s">
        <v>0</v>
      </c>
      <c r="B3" s="212" t="s">
        <v>1</v>
      </c>
      <c r="C3" s="211" t="s">
        <v>3</v>
      </c>
      <c r="D3" s="215" t="s">
        <v>298</v>
      </c>
      <c r="E3" s="216"/>
      <c r="F3" s="216"/>
      <c r="G3" s="216"/>
      <c r="H3" s="216"/>
      <c r="I3" s="216"/>
      <c r="J3" s="216"/>
      <c r="K3" s="216"/>
      <c r="L3" s="216"/>
      <c r="M3" s="216"/>
      <c r="N3" s="216"/>
      <c r="O3" s="216"/>
      <c r="P3" s="216"/>
      <c r="Q3" s="216"/>
      <c r="R3" s="217"/>
      <c r="S3" s="218" t="s">
        <v>201</v>
      </c>
      <c r="T3" s="218" t="s">
        <v>202</v>
      </c>
      <c r="U3" s="218" t="s">
        <v>203</v>
      </c>
      <c r="V3" s="219" t="s">
        <v>204</v>
      </c>
      <c r="W3" s="62"/>
      <c r="X3" s="67"/>
      <c r="Y3" s="35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</row>
    <row r="4" spans="1:52" s="3" customFormat="1" ht="18.75" customHeight="1" x14ac:dyDescent="0.25">
      <c r="A4" s="211"/>
      <c r="B4" s="213"/>
      <c r="C4" s="211"/>
      <c r="D4" s="223" t="s">
        <v>200</v>
      </c>
      <c r="E4" s="223"/>
      <c r="F4" s="223"/>
      <c r="G4" s="224" t="s">
        <v>144</v>
      </c>
      <c r="H4" s="224"/>
      <c r="I4" s="224"/>
      <c r="J4" s="224" t="s">
        <v>199</v>
      </c>
      <c r="K4" s="224"/>
      <c r="L4" s="224"/>
      <c r="M4" s="211" t="s">
        <v>2</v>
      </c>
      <c r="N4" s="211"/>
      <c r="O4" s="211"/>
      <c r="P4" s="211" t="s">
        <v>32</v>
      </c>
      <c r="Q4" s="211"/>
      <c r="R4" s="211"/>
      <c r="S4" s="218"/>
      <c r="T4" s="218"/>
      <c r="U4" s="218"/>
      <c r="V4" s="220"/>
      <c r="W4" s="66"/>
      <c r="X4" s="200"/>
      <c r="Y4" s="36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</row>
    <row r="5" spans="1:52" s="3" customFormat="1" ht="33" customHeight="1" x14ac:dyDescent="0.25">
      <c r="A5" s="211"/>
      <c r="B5" s="214"/>
      <c r="C5" s="211"/>
      <c r="D5" s="181" t="s">
        <v>30</v>
      </c>
      <c r="E5" s="181" t="s">
        <v>31</v>
      </c>
      <c r="F5" s="179" t="s">
        <v>29</v>
      </c>
      <c r="G5" s="181" t="s">
        <v>30</v>
      </c>
      <c r="H5" s="181" t="s">
        <v>31</v>
      </c>
      <c r="I5" s="179" t="s">
        <v>29</v>
      </c>
      <c r="J5" s="181" t="s">
        <v>30</v>
      </c>
      <c r="K5" s="181" t="s">
        <v>31</v>
      </c>
      <c r="L5" s="179" t="s">
        <v>29</v>
      </c>
      <c r="M5" s="181" t="s">
        <v>30</v>
      </c>
      <c r="N5" s="181" t="s">
        <v>31</v>
      </c>
      <c r="O5" s="179" t="s">
        <v>29</v>
      </c>
      <c r="P5" s="181" t="s">
        <v>30</v>
      </c>
      <c r="Q5" s="181" t="s">
        <v>31</v>
      </c>
      <c r="R5" s="179" t="s">
        <v>29</v>
      </c>
      <c r="S5" s="218"/>
      <c r="T5" s="218"/>
      <c r="U5" s="218"/>
      <c r="V5" s="221"/>
      <c r="W5" s="67"/>
      <c r="X5" s="67"/>
      <c r="Y5" s="36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</row>
    <row r="6" spans="1:52" s="9" customFormat="1" ht="30" customHeight="1" x14ac:dyDescent="0.25">
      <c r="A6" s="187" t="s">
        <v>33</v>
      </c>
      <c r="B6" s="188" t="s">
        <v>222</v>
      </c>
      <c r="C6" s="187" t="s">
        <v>4</v>
      </c>
      <c r="D6" s="37">
        <f>SUM(D7:D12)</f>
        <v>1339662.2000000002</v>
      </c>
      <c r="E6" s="37">
        <f>SUM(E7:E12)</f>
        <v>1133977.81</v>
      </c>
      <c r="F6" s="179">
        <f t="shared" ref="F6:F71" si="0">E6/D6</f>
        <v>0.8464654821192984</v>
      </c>
      <c r="G6" s="37">
        <f>SUM(G7:G12)</f>
        <v>10341897.42</v>
      </c>
      <c r="H6" s="37">
        <f>SUM(H7:H12)</f>
        <v>10172551.82</v>
      </c>
      <c r="I6" s="179">
        <f t="shared" ref="I6:I71" si="1">H6/G6</f>
        <v>0.98362528720575926</v>
      </c>
      <c r="J6" s="37">
        <f>SUM(J7:J12)</f>
        <v>0</v>
      </c>
      <c r="K6" s="37">
        <f>SUM(K7:K12)</f>
        <v>0</v>
      </c>
      <c r="L6" s="32" t="s">
        <v>145</v>
      </c>
      <c r="M6" s="37">
        <f>SUM(M7:M12)</f>
        <v>44386</v>
      </c>
      <c r="N6" s="37">
        <f>SUM(N7:N12)</f>
        <v>44170</v>
      </c>
      <c r="O6" s="32">
        <f t="shared" ref="O6:O9" si="2">N6/M6</f>
        <v>0.99513360068490064</v>
      </c>
      <c r="P6" s="37">
        <f>SUM(P7:P12)</f>
        <v>11725945.619999999</v>
      </c>
      <c r="Q6" s="37">
        <f>SUM(Q7:Q12)</f>
        <v>11350699.630000001</v>
      </c>
      <c r="R6" s="32">
        <f t="shared" ref="R6:R19" si="3">Q6/P6</f>
        <v>0.9679986585167194</v>
      </c>
      <c r="S6" s="10" t="s">
        <v>186</v>
      </c>
      <c r="T6" s="32" t="s">
        <v>145</v>
      </c>
      <c r="U6" s="10" t="s">
        <v>145</v>
      </c>
      <c r="V6" s="57" t="s">
        <v>300</v>
      </c>
      <c r="W6" s="173"/>
      <c r="X6" s="38"/>
      <c r="Y6" s="68"/>
    </row>
    <row r="7" spans="1:52" s="1" customFormat="1" ht="33" customHeight="1" x14ac:dyDescent="0.25">
      <c r="A7" s="176" t="s">
        <v>15</v>
      </c>
      <c r="B7" s="139" t="s">
        <v>215</v>
      </c>
      <c r="C7" s="176" t="s">
        <v>4</v>
      </c>
      <c r="D7" s="181">
        <v>300000</v>
      </c>
      <c r="E7" s="181">
        <v>146934.47</v>
      </c>
      <c r="F7" s="179">
        <f t="shared" si="0"/>
        <v>0.48978156666666667</v>
      </c>
      <c r="G7" s="70">
        <v>127044.73</v>
      </c>
      <c r="H7" s="70">
        <v>62720.88</v>
      </c>
      <c r="I7" s="179">
        <f t="shared" si="1"/>
        <v>0.4936913164363449</v>
      </c>
      <c r="J7" s="181">
        <v>0</v>
      </c>
      <c r="K7" s="181">
        <v>0</v>
      </c>
      <c r="L7" s="179" t="s">
        <v>145</v>
      </c>
      <c r="M7" s="181">
        <v>0</v>
      </c>
      <c r="N7" s="181">
        <v>0</v>
      </c>
      <c r="O7" s="179" t="s">
        <v>145</v>
      </c>
      <c r="P7" s="40">
        <f>SUM(D7,G7,J7,M7)</f>
        <v>427044.73</v>
      </c>
      <c r="Q7" s="40">
        <f>SUM(E7,H7,K7,N7)</f>
        <v>209655.35</v>
      </c>
      <c r="R7" s="32">
        <f t="shared" si="3"/>
        <v>0.4909447073612172</v>
      </c>
      <c r="S7" s="11" t="s">
        <v>186</v>
      </c>
      <c r="T7" s="11" t="s">
        <v>186</v>
      </c>
      <c r="U7" s="11" t="s">
        <v>186</v>
      </c>
      <c r="V7" s="58"/>
      <c r="W7" s="64"/>
      <c r="X7" s="34"/>
      <c r="Y7" s="34"/>
    </row>
    <row r="8" spans="1:52" s="1" customFormat="1" ht="45" customHeight="1" x14ac:dyDescent="0.25">
      <c r="A8" s="176" t="s">
        <v>16</v>
      </c>
      <c r="B8" s="139" t="s">
        <v>216</v>
      </c>
      <c r="C8" s="176" t="s">
        <v>4</v>
      </c>
      <c r="D8" s="181">
        <v>14400</v>
      </c>
      <c r="E8" s="181">
        <v>10800</v>
      </c>
      <c r="F8" s="179">
        <f t="shared" si="0"/>
        <v>0.75</v>
      </c>
      <c r="G8" s="181">
        <v>14811.92</v>
      </c>
      <c r="H8" s="181">
        <v>9879.5</v>
      </c>
      <c r="I8" s="179">
        <f t="shared" si="1"/>
        <v>0.66699658113195315</v>
      </c>
      <c r="J8" s="181">
        <v>0</v>
      </c>
      <c r="K8" s="181">
        <v>0</v>
      </c>
      <c r="L8" s="179" t="s">
        <v>145</v>
      </c>
      <c r="M8" s="181">
        <v>0</v>
      </c>
      <c r="N8" s="181">
        <v>0</v>
      </c>
      <c r="O8" s="179" t="s">
        <v>145</v>
      </c>
      <c r="P8" s="40">
        <f t="shared" ref="P8:P12" si="4">SUM(D8,G8,J8,M8)</f>
        <v>29211.919999999998</v>
      </c>
      <c r="Q8" s="40">
        <f t="shared" ref="Q8:Q12" si="5">SUM(E8,H8,K8,N8)</f>
        <v>20679.5</v>
      </c>
      <c r="R8" s="32">
        <f t="shared" si="3"/>
        <v>0.70791307110248147</v>
      </c>
      <c r="S8" s="11" t="s">
        <v>186</v>
      </c>
      <c r="T8" s="209" t="s">
        <v>187</v>
      </c>
      <c r="U8" s="11" t="s">
        <v>187</v>
      </c>
      <c r="V8" s="58"/>
      <c r="W8" s="61"/>
      <c r="X8" s="34"/>
      <c r="Y8" s="34"/>
    </row>
    <row r="9" spans="1:52" s="1" customFormat="1" ht="66" customHeight="1" x14ac:dyDescent="0.25">
      <c r="A9" s="176" t="s">
        <v>17</v>
      </c>
      <c r="B9" s="139" t="s">
        <v>276</v>
      </c>
      <c r="C9" s="176" t="s">
        <v>4</v>
      </c>
      <c r="D9" s="181">
        <v>75179.199999999997</v>
      </c>
      <c r="E9" s="181">
        <v>75179.199999999997</v>
      </c>
      <c r="F9" s="179">
        <f t="shared" si="0"/>
        <v>1</v>
      </c>
      <c r="G9" s="181">
        <v>34707</v>
      </c>
      <c r="H9" s="181">
        <v>34707</v>
      </c>
      <c r="I9" s="179">
        <f t="shared" si="1"/>
        <v>1</v>
      </c>
      <c r="J9" s="181">
        <v>0</v>
      </c>
      <c r="K9" s="181">
        <v>0</v>
      </c>
      <c r="L9" s="179" t="s">
        <v>145</v>
      </c>
      <c r="M9" s="181">
        <v>44386</v>
      </c>
      <c r="N9" s="181">
        <v>44170</v>
      </c>
      <c r="O9" s="179">
        <f t="shared" si="2"/>
        <v>0.99513360068490064</v>
      </c>
      <c r="P9" s="40">
        <f t="shared" ref="P9" si="6">SUM(D9,G9,J9,M9)</f>
        <v>154272.20000000001</v>
      </c>
      <c r="Q9" s="40">
        <f t="shared" ref="Q9" si="7">SUM(E9,H9,K9,N9)</f>
        <v>154056.20000000001</v>
      </c>
      <c r="R9" s="32">
        <f t="shared" ref="R9" si="8">Q9/P9</f>
        <v>0.99859987735962796</v>
      </c>
      <c r="S9" s="11" t="s">
        <v>186</v>
      </c>
      <c r="T9" s="11" t="s">
        <v>186</v>
      </c>
      <c r="U9" s="11" t="s">
        <v>186</v>
      </c>
      <c r="V9" s="58"/>
      <c r="W9" s="61"/>
      <c r="X9" s="34"/>
      <c r="Y9" s="34"/>
    </row>
    <row r="10" spans="1:52" s="1" customFormat="1" ht="21.75" customHeight="1" x14ac:dyDescent="0.25">
      <c r="A10" s="176" t="s">
        <v>217</v>
      </c>
      <c r="B10" s="139" t="s">
        <v>277</v>
      </c>
      <c r="C10" s="176" t="s">
        <v>4</v>
      </c>
      <c r="D10" s="181">
        <v>252970.1</v>
      </c>
      <c r="E10" s="181">
        <v>252970.1</v>
      </c>
      <c r="F10" s="179">
        <f t="shared" si="0"/>
        <v>1</v>
      </c>
      <c r="G10" s="181">
        <v>18000</v>
      </c>
      <c r="H10" s="181">
        <v>18000</v>
      </c>
      <c r="I10" s="179">
        <f t="shared" si="1"/>
        <v>1</v>
      </c>
      <c r="J10" s="181">
        <v>0</v>
      </c>
      <c r="K10" s="181">
        <v>0</v>
      </c>
      <c r="L10" s="179" t="s">
        <v>145</v>
      </c>
      <c r="M10" s="181">
        <v>0</v>
      </c>
      <c r="N10" s="181">
        <v>0</v>
      </c>
      <c r="O10" s="179" t="s">
        <v>145</v>
      </c>
      <c r="P10" s="40">
        <f t="shared" ref="P10:P11" si="9">SUM(D10,G10,J10,M10)</f>
        <v>270970.09999999998</v>
      </c>
      <c r="Q10" s="40">
        <f t="shared" ref="Q10:Q11" si="10">SUM(E10,H10,K10,N10)</f>
        <v>270970.09999999998</v>
      </c>
      <c r="R10" s="32">
        <f t="shared" ref="R10:R11" si="11">Q10/P10</f>
        <v>1</v>
      </c>
      <c r="S10" s="11" t="s">
        <v>186</v>
      </c>
      <c r="T10" s="11" t="s">
        <v>186</v>
      </c>
      <c r="U10" s="11" t="s">
        <v>186</v>
      </c>
      <c r="V10" s="58"/>
      <c r="W10" s="173"/>
      <c r="X10" s="34"/>
      <c r="Y10" s="34"/>
    </row>
    <row r="11" spans="1:52" s="1" customFormat="1" ht="36" customHeight="1" x14ac:dyDescent="0.25">
      <c r="A11" s="176" t="s">
        <v>278</v>
      </c>
      <c r="B11" s="139" t="s">
        <v>280</v>
      </c>
      <c r="C11" s="176" t="s">
        <v>4</v>
      </c>
      <c r="D11" s="181">
        <v>92415.4</v>
      </c>
      <c r="E11" s="181">
        <v>92415.4</v>
      </c>
      <c r="F11" s="179">
        <f t="shared" si="0"/>
        <v>1</v>
      </c>
      <c r="G11" s="181">
        <v>9000</v>
      </c>
      <c r="H11" s="181">
        <v>9000</v>
      </c>
      <c r="I11" s="179">
        <f t="shared" si="1"/>
        <v>1</v>
      </c>
      <c r="J11" s="181">
        <v>0</v>
      </c>
      <c r="K11" s="181">
        <v>0</v>
      </c>
      <c r="L11" s="179" t="s">
        <v>145</v>
      </c>
      <c r="M11" s="181">
        <v>0</v>
      </c>
      <c r="N11" s="181">
        <v>0</v>
      </c>
      <c r="O11" s="179" t="s">
        <v>145</v>
      </c>
      <c r="P11" s="40">
        <f t="shared" si="9"/>
        <v>101415.4</v>
      </c>
      <c r="Q11" s="40">
        <f t="shared" si="10"/>
        <v>101415.4</v>
      </c>
      <c r="R11" s="32">
        <f t="shared" si="11"/>
        <v>1</v>
      </c>
      <c r="S11" s="11" t="s">
        <v>186</v>
      </c>
      <c r="T11" s="11" t="s">
        <v>186</v>
      </c>
      <c r="U11" s="11" t="s">
        <v>300</v>
      </c>
      <c r="V11" s="58"/>
      <c r="W11" s="173"/>
      <c r="X11" s="34"/>
      <c r="Y11" s="34"/>
    </row>
    <row r="12" spans="1:52" s="1" customFormat="1" ht="17.25" customHeight="1" x14ac:dyDescent="0.25">
      <c r="A12" s="176" t="s">
        <v>279</v>
      </c>
      <c r="B12" s="139" t="s">
        <v>34</v>
      </c>
      <c r="C12" s="176" t="s">
        <v>4</v>
      </c>
      <c r="D12" s="181">
        <v>604697.5</v>
      </c>
      <c r="E12" s="70">
        <v>555678.64</v>
      </c>
      <c r="F12" s="179">
        <f t="shared" si="0"/>
        <v>0.91893655918868522</v>
      </c>
      <c r="G12" s="70">
        <v>10138333.77</v>
      </c>
      <c r="H12" s="70">
        <v>10038244.439999999</v>
      </c>
      <c r="I12" s="179">
        <f t="shared" si="1"/>
        <v>0.99012763514492186</v>
      </c>
      <c r="J12" s="181">
        <v>0</v>
      </c>
      <c r="K12" s="181">
        <v>0</v>
      </c>
      <c r="L12" s="179" t="s">
        <v>145</v>
      </c>
      <c r="M12" s="181">
        <v>0</v>
      </c>
      <c r="N12" s="181">
        <v>0</v>
      </c>
      <c r="O12" s="179" t="s">
        <v>145</v>
      </c>
      <c r="P12" s="121">
        <f t="shared" si="4"/>
        <v>10743031.27</v>
      </c>
      <c r="Q12" s="121">
        <f t="shared" si="5"/>
        <v>10593923.08</v>
      </c>
      <c r="R12" s="32">
        <f t="shared" si="3"/>
        <v>0.98612047323957952</v>
      </c>
      <c r="S12" s="209" t="s">
        <v>145</v>
      </c>
      <c r="T12" s="11" t="s">
        <v>186</v>
      </c>
      <c r="U12" s="11" t="s">
        <v>186</v>
      </c>
      <c r="V12" s="58"/>
      <c r="W12" s="61"/>
      <c r="X12" s="34"/>
      <c r="Y12" s="34"/>
    </row>
    <row r="13" spans="1:52" s="9" customFormat="1" ht="33" customHeight="1" x14ac:dyDescent="0.25">
      <c r="A13" s="187" t="s">
        <v>35</v>
      </c>
      <c r="B13" s="188" t="s">
        <v>223</v>
      </c>
      <c r="C13" s="187" t="s">
        <v>5</v>
      </c>
      <c r="D13" s="37">
        <v>848283.4</v>
      </c>
      <c r="E13" s="37">
        <v>826740.3</v>
      </c>
      <c r="F13" s="32">
        <f t="shared" si="0"/>
        <v>0.97460388827601718</v>
      </c>
      <c r="G13" s="37">
        <f>SUM(G14:G20)</f>
        <v>19008139.959999997</v>
      </c>
      <c r="H13" s="37">
        <f>SUM(H14:H20)</f>
        <v>18925829.399999999</v>
      </c>
      <c r="I13" s="32">
        <f t="shared" si="1"/>
        <v>0.99566972043697022</v>
      </c>
      <c r="J13" s="37">
        <f>SUM(J14:J20)</f>
        <v>1351248.0799999998</v>
      </c>
      <c r="K13" s="37">
        <f>SUM(K14:K20)</f>
        <v>1272540.5999999999</v>
      </c>
      <c r="L13" s="32">
        <f t="shared" ref="L13:L73" si="12">K13/J13</f>
        <v>0.94175201344226889</v>
      </c>
      <c r="M13" s="37">
        <f>SUM(M14:M20)</f>
        <v>75214.3</v>
      </c>
      <c r="N13" s="37">
        <f>SUM(N14:N20)</f>
        <v>40513.11</v>
      </c>
      <c r="O13" s="32">
        <f>N13/M13</f>
        <v>0.53863573815085697</v>
      </c>
      <c r="P13" s="37">
        <f>SUM(P14:P19)</f>
        <v>21152378.359999999</v>
      </c>
      <c r="Q13" s="37">
        <f>SUM(Q14:Q19)</f>
        <v>20935756</v>
      </c>
      <c r="R13" s="32">
        <f t="shared" si="3"/>
        <v>0.98975895966338989</v>
      </c>
      <c r="S13" s="10" t="s">
        <v>186</v>
      </c>
      <c r="T13" s="32" t="s">
        <v>145</v>
      </c>
      <c r="U13" s="10" t="s">
        <v>145</v>
      </c>
      <c r="V13" s="57" t="s">
        <v>186</v>
      </c>
      <c r="W13" s="63"/>
      <c r="X13" s="68"/>
      <c r="Y13" s="39"/>
    </row>
    <row r="14" spans="1:52" s="1" customFormat="1" ht="34.5" customHeight="1" x14ac:dyDescent="0.25">
      <c r="A14" s="176" t="s">
        <v>18</v>
      </c>
      <c r="B14" s="141" t="s">
        <v>218</v>
      </c>
      <c r="C14" s="176" t="s">
        <v>5</v>
      </c>
      <c r="D14" s="140">
        <v>359007.3</v>
      </c>
      <c r="E14" s="181">
        <v>343991.84</v>
      </c>
      <c r="F14" s="179">
        <f t="shared" si="0"/>
        <v>0.95817505660748414</v>
      </c>
      <c r="G14" s="181">
        <v>344206.21</v>
      </c>
      <c r="H14" s="181">
        <v>298792.65999999997</v>
      </c>
      <c r="I14" s="179">
        <f t="shared" si="1"/>
        <v>0.86806295563348479</v>
      </c>
      <c r="J14" s="181">
        <v>103013.01</v>
      </c>
      <c r="K14" s="181">
        <v>26049.01</v>
      </c>
      <c r="L14" s="179">
        <f t="shared" si="12"/>
        <v>0.25287106939210879</v>
      </c>
      <c r="M14" s="181">
        <v>0</v>
      </c>
      <c r="N14" s="181">
        <v>0</v>
      </c>
      <c r="O14" s="179" t="s">
        <v>145</v>
      </c>
      <c r="P14" s="40">
        <f>SUM(D14,G14,J14,M14)</f>
        <v>806226.52</v>
      </c>
      <c r="Q14" s="40">
        <f>SUM(E14,H14,K14,N14)</f>
        <v>668833.51</v>
      </c>
      <c r="R14" s="32">
        <f t="shared" si="3"/>
        <v>0.82958510221172088</v>
      </c>
      <c r="S14" s="11" t="s">
        <v>186</v>
      </c>
      <c r="T14" s="11" t="s">
        <v>186</v>
      </c>
      <c r="U14" s="11" t="s">
        <v>186</v>
      </c>
      <c r="V14" s="58"/>
      <c r="W14" s="64"/>
      <c r="X14" s="34"/>
      <c r="Y14" s="34"/>
    </row>
    <row r="15" spans="1:52" s="1" customFormat="1" ht="60" customHeight="1" x14ac:dyDescent="0.25">
      <c r="A15" s="176" t="s">
        <v>19</v>
      </c>
      <c r="B15" s="139" t="s">
        <v>219</v>
      </c>
      <c r="C15" s="55" t="s">
        <v>194</v>
      </c>
      <c r="D15" s="181">
        <v>5200</v>
      </c>
      <c r="E15" s="181">
        <v>0</v>
      </c>
      <c r="F15" s="179">
        <f t="shared" si="0"/>
        <v>0</v>
      </c>
      <c r="G15" s="181">
        <v>35877.74</v>
      </c>
      <c r="H15" s="181">
        <v>32908.050000000003</v>
      </c>
      <c r="I15" s="179">
        <f t="shared" si="1"/>
        <v>0.91722750652633089</v>
      </c>
      <c r="J15" s="181">
        <v>557.47</v>
      </c>
      <c r="K15" s="181">
        <v>172</v>
      </c>
      <c r="L15" s="179">
        <f t="shared" si="12"/>
        <v>0.30853678224837211</v>
      </c>
      <c r="M15" s="181">
        <v>0</v>
      </c>
      <c r="N15" s="181">
        <v>0</v>
      </c>
      <c r="O15" s="179" t="s">
        <v>145</v>
      </c>
      <c r="P15" s="40">
        <f t="shared" ref="P15:P20" si="13">SUM(D15,G15,J15,M15)</f>
        <v>41635.21</v>
      </c>
      <c r="Q15" s="40">
        <f t="shared" ref="Q15:Q20" si="14">SUM(E15,H15,K15,N15)</f>
        <v>33080.050000000003</v>
      </c>
      <c r="R15" s="32">
        <f t="shared" si="3"/>
        <v>0.79452103159801535</v>
      </c>
      <c r="S15" s="11" t="s">
        <v>186</v>
      </c>
      <c r="T15" s="11" t="s">
        <v>186</v>
      </c>
      <c r="U15" s="11" t="s">
        <v>186</v>
      </c>
      <c r="V15" s="58"/>
      <c r="W15" s="61"/>
      <c r="X15" s="34"/>
      <c r="Y15" s="34"/>
    </row>
    <row r="16" spans="1:52" s="1" customFormat="1" ht="30" customHeight="1" x14ac:dyDescent="0.25">
      <c r="A16" s="176" t="s">
        <v>20</v>
      </c>
      <c r="B16" s="139" t="s">
        <v>180</v>
      </c>
      <c r="C16" s="41" t="s">
        <v>5</v>
      </c>
      <c r="D16" s="181">
        <v>98139.7</v>
      </c>
      <c r="E16" s="181">
        <v>98139.69</v>
      </c>
      <c r="F16" s="179">
        <f t="shared" si="0"/>
        <v>0.9999998981044369</v>
      </c>
      <c r="G16" s="181">
        <v>14683.96</v>
      </c>
      <c r="H16" s="181">
        <v>14343.87</v>
      </c>
      <c r="I16" s="179">
        <f t="shared" si="1"/>
        <v>0.97683935396173793</v>
      </c>
      <c r="J16" s="181">
        <v>0</v>
      </c>
      <c r="K16" s="181">
        <v>0</v>
      </c>
      <c r="L16" s="179" t="s">
        <v>145</v>
      </c>
      <c r="M16" s="181">
        <v>50000</v>
      </c>
      <c r="N16" s="181">
        <v>15298.81</v>
      </c>
      <c r="O16" s="179">
        <f t="shared" ref="O16:O19" si="15">N16/M16</f>
        <v>0.30597619999999998</v>
      </c>
      <c r="P16" s="40">
        <f t="shared" si="13"/>
        <v>162823.66</v>
      </c>
      <c r="Q16" s="40">
        <f t="shared" si="14"/>
        <v>127782.37</v>
      </c>
      <c r="R16" s="32">
        <f t="shared" si="3"/>
        <v>0.78478993777685624</v>
      </c>
      <c r="S16" s="11" t="s">
        <v>186</v>
      </c>
      <c r="T16" s="11" t="s">
        <v>186</v>
      </c>
      <c r="U16" s="11" t="s">
        <v>186</v>
      </c>
      <c r="V16" s="58"/>
      <c r="W16" s="61"/>
      <c r="X16" s="34"/>
      <c r="Y16" s="34"/>
    </row>
    <row r="17" spans="1:26" s="1" customFormat="1" ht="43.5" customHeight="1" x14ac:dyDescent="0.25">
      <c r="A17" s="176" t="s">
        <v>21</v>
      </c>
      <c r="B17" s="139" t="s">
        <v>282</v>
      </c>
      <c r="C17" s="176" t="s">
        <v>5</v>
      </c>
      <c r="D17" s="181">
        <v>1897.8</v>
      </c>
      <c r="E17" s="181">
        <v>1897.8</v>
      </c>
      <c r="F17" s="179">
        <f t="shared" si="0"/>
        <v>1</v>
      </c>
      <c r="G17" s="181">
        <v>22975.16</v>
      </c>
      <c r="H17" s="181">
        <v>22974.97</v>
      </c>
      <c r="I17" s="179">
        <f t="shared" si="1"/>
        <v>0.99999173019904986</v>
      </c>
      <c r="J17" s="181">
        <v>0</v>
      </c>
      <c r="K17" s="181">
        <v>0</v>
      </c>
      <c r="L17" s="179" t="s">
        <v>145</v>
      </c>
      <c r="M17" s="181">
        <v>8960</v>
      </c>
      <c r="N17" s="181">
        <v>8960</v>
      </c>
      <c r="O17" s="179">
        <f t="shared" si="15"/>
        <v>1</v>
      </c>
      <c r="P17" s="40">
        <f t="shared" si="13"/>
        <v>33832.959999999999</v>
      </c>
      <c r="Q17" s="40">
        <f t="shared" si="14"/>
        <v>33832.770000000004</v>
      </c>
      <c r="R17" s="32">
        <f t="shared" si="3"/>
        <v>0.99999438417448561</v>
      </c>
      <c r="S17" s="11" t="s">
        <v>186</v>
      </c>
      <c r="T17" s="11" t="s">
        <v>186</v>
      </c>
      <c r="U17" s="11" t="s">
        <v>186</v>
      </c>
      <c r="V17" s="58"/>
      <c r="W17" s="61"/>
      <c r="X17" s="34"/>
      <c r="Y17" s="34"/>
    </row>
    <row r="18" spans="1:26" s="1" customFormat="1" ht="45.75" customHeight="1" x14ac:dyDescent="0.25">
      <c r="A18" s="176" t="s">
        <v>22</v>
      </c>
      <c r="B18" s="139" t="s">
        <v>281</v>
      </c>
      <c r="C18" s="178" t="s">
        <v>5</v>
      </c>
      <c r="D18" s="181">
        <v>195759.5</v>
      </c>
      <c r="E18" s="181">
        <v>195759.49</v>
      </c>
      <c r="F18" s="179">
        <f t="shared" si="0"/>
        <v>0.9999999489169108</v>
      </c>
      <c r="G18" s="70">
        <v>82045.149999999994</v>
      </c>
      <c r="H18" s="181">
        <v>80545.149999999994</v>
      </c>
      <c r="I18" s="179">
        <f t="shared" si="1"/>
        <v>0.98171738366009442</v>
      </c>
      <c r="J18" s="181">
        <v>14511.46</v>
      </c>
      <c r="K18" s="181">
        <v>14511.46</v>
      </c>
      <c r="L18" s="179">
        <f t="shared" si="12"/>
        <v>1</v>
      </c>
      <c r="M18" s="181">
        <v>0</v>
      </c>
      <c r="N18" s="181">
        <v>0</v>
      </c>
      <c r="O18" s="179" t="s">
        <v>145</v>
      </c>
      <c r="P18" s="121">
        <f t="shared" si="13"/>
        <v>292316.11000000004</v>
      </c>
      <c r="Q18" s="121">
        <f t="shared" si="14"/>
        <v>290816.10000000003</v>
      </c>
      <c r="R18" s="32">
        <f t="shared" si="3"/>
        <v>0.99486853461480451</v>
      </c>
      <c r="S18" s="11" t="s">
        <v>186</v>
      </c>
      <c r="T18" s="11" t="s">
        <v>186</v>
      </c>
      <c r="U18" s="11" t="s">
        <v>186</v>
      </c>
      <c r="V18" s="58"/>
      <c r="W18" s="61"/>
      <c r="X18" s="34"/>
      <c r="Y18" s="34"/>
    </row>
    <row r="19" spans="1:26" s="1" customFormat="1" ht="31.5" customHeight="1" x14ac:dyDescent="0.25">
      <c r="A19" s="176" t="s">
        <v>23</v>
      </c>
      <c r="B19" s="201" t="s">
        <v>317</v>
      </c>
      <c r="C19" s="186" t="s">
        <v>5</v>
      </c>
      <c r="D19" s="181" t="s">
        <v>312</v>
      </c>
      <c r="E19" s="181" t="s">
        <v>313</v>
      </c>
      <c r="F19" s="179">
        <v>0.99299999999999999</v>
      </c>
      <c r="G19" s="181">
        <v>18384021.84</v>
      </c>
      <c r="H19" s="181">
        <v>18352574.629999999</v>
      </c>
      <c r="I19" s="179">
        <f t="shared" si="1"/>
        <v>0.99828942707565882</v>
      </c>
      <c r="J19" s="181">
        <v>1233166.1399999999</v>
      </c>
      <c r="K19" s="181">
        <v>1231808.1299999999</v>
      </c>
      <c r="L19" s="179">
        <f t="shared" si="12"/>
        <v>0.99889876152454204</v>
      </c>
      <c r="M19" s="181">
        <v>16254.3</v>
      </c>
      <c r="N19" s="181">
        <v>16254.3</v>
      </c>
      <c r="O19" s="179">
        <f t="shared" si="15"/>
        <v>1</v>
      </c>
      <c r="P19" s="40">
        <v>19815543.899999999</v>
      </c>
      <c r="Q19" s="40">
        <v>19781411.199999999</v>
      </c>
      <c r="R19" s="32">
        <f t="shared" si="3"/>
        <v>0.99827747852028426</v>
      </c>
      <c r="S19" s="209" t="s">
        <v>145</v>
      </c>
      <c r="T19" s="11" t="s">
        <v>186</v>
      </c>
      <c r="U19" s="11" t="s">
        <v>186</v>
      </c>
      <c r="V19" s="58"/>
      <c r="W19" s="64"/>
      <c r="X19" s="34"/>
      <c r="Y19" s="34"/>
    </row>
    <row r="20" spans="1:26" s="1" customFormat="1" ht="30.75" customHeight="1" x14ac:dyDescent="0.25">
      <c r="A20" s="176" t="s">
        <v>24</v>
      </c>
      <c r="B20" s="141" t="s">
        <v>299</v>
      </c>
      <c r="C20" s="55" t="s">
        <v>194</v>
      </c>
      <c r="D20" s="181">
        <v>6177.4</v>
      </c>
      <c r="E20" s="181">
        <v>6177.4</v>
      </c>
      <c r="F20" s="179">
        <f t="shared" si="0"/>
        <v>1</v>
      </c>
      <c r="G20" s="181">
        <v>124329.9</v>
      </c>
      <c r="H20" s="181">
        <v>123690.07</v>
      </c>
      <c r="I20" s="179">
        <f t="shared" si="1"/>
        <v>0.99485377210148174</v>
      </c>
      <c r="J20" s="181">
        <v>0</v>
      </c>
      <c r="K20" s="181">
        <v>0</v>
      </c>
      <c r="L20" s="179" t="s">
        <v>145</v>
      </c>
      <c r="M20" s="181">
        <v>0</v>
      </c>
      <c r="N20" s="181">
        <v>0</v>
      </c>
      <c r="O20" s="179" t="s">
        <v>145</v>
      </c>
      <c r="P20" s="40">
        <f t="shared" si="13"/>
        <v>130507.29999999999</v>
      </c>
      <c r="Q20" s="40">
        <f t="shared" si="14"/>
        <v>129867.47</v>
      </c>
      <c r="R20" s="32">
        <f>Q20/P20</f>
        <v>0.99509736236976787</v>
      </c>
      <c r="S20" s="209" t="s">
        <v>145</v>
      </c>
      <c r="T20" s="11" t="s">
        <v>186</v>
      </c>
      <c r="U20" s="11" t="s">
        <v>186</v>
      </c>
      <c r="V20" s="58"/>
      <c r="W20" s="61"/>
      <c r="X20" s="34"/>
      <c r="Y20" s="34"/>
    </row>
    <row r="21" spans="1:26" s="9" customFormat="1" ht="29.25" customHeight="1" x14ac:dyDescent="0.25">
      <c r="A21" s="187" t="s">
        <v>36</v>
      </c>
      <c r="B21" s="188" t="s">
        <v>224</v>
      </c>
      <c r="C21" s="187" t="s">
        <v>7</v>
      </c>
      <c r="D21" s="37">
        <f>SUM(D22:D24)</f>
        <v>2415883.25</v>
      </c>
      <c r="E21" s="37">
        <f>SUM(E22:E24)</f>
        <v>2391901.13</v>
      </c>
      <c r="F21" s="32">
        <f t="shared" si="0"/>
        <v>0.99007314612574915</v>
      </c>
      <c r="G21" s="37">
        <f>SUM(G22:G24)</f>
        <v>8444367.0999999996</v>
      </c>
      <c r="H21" s="37">
        <f>SUM(H22:H24)</f>
        <v>8376958.1600000001</v>
      </c>
      <c r="I21" s="32">
        <f t="shared" si="1"/>
        <v>0.99201728925309285</v>
      </c>
      <c r="J21" s="37">
        <f>SUM(J22:J24)</f>
        <v>5360.57</v>
      </c>
      <c r="K21" s="37">
        <f>SUM(K22:K24)</f>
        <v>5360.57</v>
      </c>
      <c r="L21" s="32">
        <f t="shared" si="12"/>
        <v>1</v>
      </c>
      <c r="M21" s="37">
        <f>SUM(M22:M24)</f>
        <v>0</v>
      </c>
      <c r="N21" s="37">
        <f>SUM(N22:N24)</f>
        <v>0</v>
      </c>
      <c r="O21" s="32" t="s">
        <v>145</v>
      </c>
      <c r="P21" s="37">
        <f>SUM(P22:P24)</f>
        <v>10865610.92</v>
      </c>
      <c r="Q21" s="37">
        <f>SUM(Q22:Q24)</f>
        <v>10774219.859999999</v>
      </c>
      <c r="R21" s="32">
        <f>Q21/P21</f>
        <v>0.99158896258361506</v>
      </c>
      <c r="S21" s="10" t="s">
        <v>186</v>
      </c>
      <c r="T21" s="32" t="s">
        <v>145</v>
      </c>
      <c r="U21" s="10" t="s">
        <v>145</v>
      </c>
      <c r="V21" s="57" t="s">
        <v>300</v>
      </c>
      <c r="W21" s="63"/>
      <c r="X21" s="39"/>
      <c r="Y21" s="39"/>
    </row>
    <row r="22" spans="1:26" s="1" customFormat="1" ht="33" customHeight="1" x14ac:dyDescent="0.25">
      <c r="A22" s="176" t="s">
        <v>25</v>
      </c>
      <c r="B22" s="139" t="s">
        <v>283</v>
      </c>
      <c r="C22" s="176" t="s">
        <v>7</v>
      </c>
      <c r="D22" s="181">
        <v>23437.599999999999</v>
      </c>
      <c r="E22" s="181">
        <v>23437.56</v>
      </c>
      <c r="F22" s="179">
        <f t="shared" si="0"/>
        <v>0.99999829334061519</v>
      </c>
      <c r="G22" s="181">
        <v>10541.3</v>
      </c>
      <c r="H22" s="181">
        <v>10541.3</v>
      </c>
      <c r="I22" s="179">
        <f t="shared" si="1"/>
        <v>1</v>
      </c>
      <c r="J22" s="181">
        <v>0</v>
      </c>
      <c r="K22" s="181">
        <v>0</v>
      </c>
      <c r="L22" s="179" t="s">
        <v>145</v>
      </c>
      <c r="M22" s="181">
        <v>0</v>
      </c>
      <c r="N22" s="181">
        <v>0</v>
      </c>
      <c r="O22" s="179" t="s">
        <v>145</v>
      </c>
      <c r="P22" s="121">
        <f t="shared" ref="P22:Q25" si="16">D22+G22+J22+M22</f>
        <v>33978.899999999994</v>
      </c>
      <c r="Q22" s="121">
        <f t="shared" si="16"/>
        <v>33978.86</v>
      </c>
      <c r="R22" s="32">
        <f t="shared" ref="R22:R79" si="17">Q22/P22</f>
        <v>0.99999882279885477</v>
      </c>
      <c r="S22" s="11" t="s">
        <v>186</v>
      </c>
      <c r="T22" s="11" t="s">
        <v>186</v>
      </c>
      <c r="U22" s="11" t="s">
        <v>186</v>
      </c>
      <c r="V22" s="58"/>
      <c r="W22" s="56"/>
      <c r="X22" s="34"/>
      <c r="Y22" s="34"/>
    </row>
    <row r="23" spans="1:26" s="1" customFormat="1" ht="19.5" customHeight="1" x14ac:dyDescent="0.25">
      <c r="A23" s="176" t="s">
        <v>26</v>
      </c>
      <c r="B23" s="139" t="s">
        <v>37</v>
      </c>
      <c r="C23" s="33" t="s">
        <v>130</v>
      </c>
      <c r="D23" s="181">
        <v>0</v>
      </c>
      <c r="E23" s="181">
        <v>0</v>
      </c>
      <c r="F23" s="179" t="s">
        <v>145</v>
      </c>
      <c r="G23" s="181">
        <v>194011.91</v>
      </c>
      <c r="H23" s="181">
        <v>186933.99</v>
      </c>
      <c r="I23" s="179">
        <f t="shared" si="1"/>
        <v>0.96351811597545733</v>
      </c>
      <c r="J23" s="181">
        <v>5360.57</v>
      </c>
      <c r="K23" s="181">
        <v>5360.57</v>
      </c>
      <c r="L23" s="179">
        <f t="shared" si="12"/>
        <v>1</v>
      </c>
      <c r="M23" s="181">
        <v>0</v>
      </c>
      <c r="N23" s="181">
        <v>0</v>
      </c>
      <c r="O23" s="179" t="s">
        <v>145</v>
      </c>
      <c r="P23" s="40">
        <f t="shared" si="16"/>
        <v>199372.48</v>
      </c>
      <c r="Q23" s="40">
        <f t="shared" si="16"/>
        <v>192294.56</v>
      </c>
      <c r="R23" s="32">
        <f t="shared" si="17"/>
        <v>0.96449901210036604</v>
      </c>
      <c r="S23" s="11" t="s">
        <v>186</v>
      </c>
      <c r="T23" s="11" t="s">
        <v>186</v>
      </c>
      <c r="U23" s="11" t="s">
        <v>186</v>
      </c>
      <c r="V23" s="58"/>
      <c r="W23" s="61"/>
      <c r="X23" s="34"/>
      <c r="Y23" s="34"/>
    </row>
    <row r="24" spans="1:26" s="1" customFormat="1" ht="30" x14ac:dyDescent="0.25">
      <c r="A24" s="176" t="s">
        <v>27</v>
      </c>
      <c r="B24" s="139" t="s">
        <v>220</v>
      </c>
      <c r="C24" s="176" t="s">
        <v>7</v>
      </c>
      <c r="D24" s="181">
        <v>2392445.65</v>
      </c>
      <c r="E24" s="181">
        <v>2368463.5699999998</v>
      </c>
      <c r="F24" s="179">
        <f t="shared" si="0"/>
        <v>0.98997591439538024</v>
      </c>
      <c r="G24" s="181">
        <v>8239813.8899999997</v>
      </c>
      <c r="H24" s="181">
        <v>8179482.8700000001</v>
      </c>
      <c r="I24" s="179">
        <f t="shared" si="1"/>
        <v>0.9926781088984038</v>
      </c>
      <c r="J24" s="181">
        <v>0</v>
      </c>
      <c r="K24" s="181">
        <v>0</v>
      </c>
      <c r="L24" s="179" t="s">
        <v>145</v>
      </c>
      <c r="M24" s="181">
        <v>0</v>
      </c>
      <c r="N24" s="181">
        <v>0</v>
      </c>
      <c r="O24" s="179" t="s">
        <v>145</v>
      </c>
      <c r="P24" s="40">
        <f t="shared" si="16"/>
        <v>10632259.539999999</v>
      </c>
      <c r="Q24" s="121">
        <f t="shared" si="16"/>
        <v>10547946.439999999</v>
      </c>
      <c r="R24" s="32">
        <f t="shared" si="17"/>
        <v>0.99207006754464544</v>
      </c>
      <c r="S24" s="32" t="s">
        <v>145</v>
      </c>
      <c r="T24" s="11" t="s">
        <v>186</v>
      </c>
      <c r="U24" s="11" t="s">
        <v>186</v>
      </c>
      <c r="V24" s="171"/>
      <c r="W24" s="162"/>
      <c r="X24" s="34"/>
      <c r="Y24" s="34"/>
    </row>
    <row r="25" spans="1:26" s="9" customFormat="1" ht="20.25" customHeight="1" x14ac:dyDescent="0.25">
      <c r="A25" s="187" t="s">
        <v>38</v>
      </c>
      <c r="B25" s="188" t="s">
        <v>225</v>
      </c>
      <c r="C25" s="187" t="s">
        <v>7</v>
      </c>
      <c r="D25" s="37">
        <f>SUM(D26)</f>
        <v>3161.9</v>
      </c>
      <c r="E25" s="37">
        <f>SUM(E26)</f>
        <v>3006.74</v>
      </c>
      <c r="F25" s="32">
        <f t="shared" si="0"/>
        <v>0.95092823934975801</v>
      </c>
      <c r="G25" s="37">
        <f>SUM(G26)</f>
        <v>9558.7999999999993</v>
      </c>
      <c r="H25" s="37">
        <f>SUM(H26)</f>
        <v>9535.86</v>
      </c>
      <c r="I25" s="32">
        <f t="shared" si="1"/>
        <v>0.99760011716951935</v>
      </c>
      <c r="J25" s="37">
        <f>SUM(J26)</f>
        <v>0</v>
      </c>
      <c r="K25" s="37">
        <f>SUM(K26)</f>
        <v>0</v>
      </c>
      <c r="L25" s="32" t="s">
        <v>145</v>
      </c>
      <c r="M25" s="37">
        <f t="shared" ref="M25:N25" si="18">SUM(M26)</f>
        <v>0</v>
      </c>
      <c r="N25" s="37">
        <f t="shared" si="18"/>
        <v>0</v>
      </c>
      <c r="O25" s="32" t="s">
        <v>145</v>
      </c>
      <c r="P25" s="40">
        <f t="shared" si="16"/>
        <v>12720.699999999999</v>
      </c>
      <c r="Q25" s="40">
        <f t="shared" si="16"/>
        <v>12542.6</v>
      </c>
      <c r="R25" s="32">
        <f t="shared" si="17"/>
        <v>0.98599919815733417</v>
      </c>
      <c r="S25" s="10" t="s">
        <v>186</v>
      </c>
      <c r="T25" s="32" t="s">
        <v>145</v>
      </c>
      <c r="U25" s="10" t="s">
        <v>145</v>
      </c>
      <c r="V25" s="57" t="s">
        <v>300</v>
      </c>
      <c r="W25" s="63"/>
      <c r="X25" s="39"/>
      <c r="Y25" s="39"/>
    </row>
    <row r="26" spans="1:26" s="1" customFormat="1" ht="16.5" customHeight="1" x14ac:dyDescent="0.25">
      <c r="A26" s="176" t="s">
        <v>28</v>
      </c>
      <c r="B26" s="139" t="s">
        <v>39</v>
      </c>
      <c r="C26" s="176" t="s">
        <v>7</v>
      </c>
      <c r="D26" s="181">
        <v>3161.9</v>
      </c>
      <c r="E26" s="181">
        <v>3006.74</v>
      </c>
      <c r="F26" s="179">
        <f t="shared" si="0"/>
        <v>0.95092823934975801</v>
      </c>
      <c r="G26" s="181">
        <v>9558.7999999999993</v>
      </c>
      <c r="H26" s="181">
        <v>9535.86</v>
      </c>
      <c r="I26" s="179">
        <f t="shared" si="1"/>
        <v>0.99760011716951935</v>
      </c>
      <c r="J26" s="181"/>
      <c r="K26" s="181"/>
      <c r="L26" s="179" t="s">
        <v>145</v>
      </c>
      <c r="M26" s="181"/>
      <c r="N26" s="181"/>
      <c r="O26" s="179" t="s">
        <v>145</v>
      </c>
      <c r="P26" s="40">
        <f>D26+G26+J26+M26</f>
        <v>12720.699999999999</v>
      </c>
      <c r="Q26" s="40">
        <f>E26+H26+K26+N26</f>
        <v>12542.6</v>
      </c>
      <c r="R26" s="32">
        <f t="shared" si="17"/>
        <v>0.98599919815733417</v>
      </c>
      <c r="S26" s="11" t="s">
        <v>186</v>
      </c>
      <c r="T26" s="11" t="s">
        <v>186</v>
      </c>
      <c r="U26" s="11" t="s">
        <v>186</v>
      </c>
      <c r="V26" s="58"/>
      <c r="W26" s="61"/>
      <c r="X26" s="34"/>
      <c r="Y26" s="34"/>
    </row>
    <row r="27" spans="1:26" s="9" customFormat="1" ht="30" customHeight="1" x14ac:dyDescent="0.25">
      <c r="A27" s="187" t="s">
        <v>40</v>
      </c>
      <c r="B27" s="188" t="s">
        <v>226</v>
      </c>
      <c r="C27" s="187" t="s">
        <v>11</v>
      </c>
      <c r="D27" s="37">
        <f>SUM(D28:D29)</f>
        <v>653952.4</v>
      </c>
      <c r="E27" s="37">
        <f>SUM(E28:E29)</f>
        <v>642360.52</v>
      </c>
      <c r="F27" s="32">
        <f t="shared" si="0"/>
        <v>0.98227412270373193</v>
      </c>
      <c r="G27" s="37">
        <f>SUM(G28:G29)</f>
        <v>170605.02000000002</v>
      </c>
      <c r="H27" s="37">
        <f>SUM(H28:H29)</f>
        <v>159903.13</v>
      </c>
      <c r="I27" s="32">
        <f t="shared" si="1"/>
        <v>0.93727095486404788</v>
      </c>
      <c r="J27" s="37">
        <f>SUM(J28:J29)</f>
        <v>0</v>
      </c>
      <c r="K27" s="37">
        <f>SUM(K28:K29)</f>
        <v>0</v>
      </c>
      <c r="L27" s="32" t="s">
        <v>145</v>
      </c>
      <c r="M27" s="37">
        <f>SUM(M28:M29)</f>
        <v>0</v>
      </c>
      <c r="N27" s="37">
        <f>SUM(N28:N29)</f>
        <v>0</v>
      </c>
      <c r="O27" s="32" t="s">
        <v>145</v>
      </c>
      <c r="P27" s="37">
        <f>SUM(P28:P29)</f>
        <v>824557.42</v>
      </c>
      <c r="Q27" s="37">
        <f>SUM(Q28:Q29)</f>
        <v>802263.65</v>
      </c>
      <c r="R27" s="32">
        <f t="shared" si="17"/>
        <v>0.97296274406214178</v>
      </c>
      <c r="S27" s="10" t="s">
        <v>186</v>
      </c>
      <c r="T27" s="32" t="s">
        <v>145</v>
      </c>
      <c r="U27" s="10" t="s">
        <v>145</v>
      </c>
      <c r="V27" s="57" t="s">
        <v>300</v>
      </c>
      <c r="W27" s="63"/>
      <c r="X27" s="39"/>
      <c r="Y27" s="39"/>
    </row>
    <row r="28" spans="1:26" s="1" customFormat="1" ht="45.75" customHeight="1" x14ac:dyDescent="0.25">
      <c r="A28" s="176" t="s">
        <v>41</v>
      </c>
      <c r="B28" s="139" t="s">
        <v>221</v>
      </c>
      <c r="C28" s="41" t="s">
        <v>11</v>
      </c>
      <c r="D28" s="181">
        <v>1022.4</v>
      </c>
      <c r="E28" s="181">
        <v>1022.4</v>
      </c>
      <c r="F28" s="179">
        <f t="shared" si="0"/>
        <v>1</v>
      </c>
      <c r="G28" s="181">
        <v>417.6</v>
      </c>
      <c r="H28" s="181">
        <v>417.6</v>
      </c>
      <c r="I28" s="179">
        <f t="shared" si="1"/>
        <v>1</v>
      </c>
      <c r="J28" s="181">
        <v>0</v>
      </c>
      <c r="K28" s="181">
        <v>0</v>
      </c>
      <c r="L28" s="179" t="s">
        <v>145</v>
      </c>
      <c r="M28" s="181">
        <v>0</v>
      </c>
      <c r="N28" s="181">
        <v>0</v>
      </c>
      <c r="O28" s="179" t="s">
        <v>145</v>
      </c>
      <c r="P28" s="40">
        <f t="shared" ref="P28:Q28" si="19">D28+G28+J28+M28</f>
        <v>1440</v>
      </c>
      <c r="Q28" s="40">
        <f t="shared" si="19"/>
        <v>1440</v>
      </c>
      <c r="R28" s="32">
        <f t="shared" si="17"/>
        <v>1</v>
      </c>
      <c r="S28" s="11" t="s">
        <v>186</v>
      </c>
      <c r="T28" s="11" t="s">
        <v>186</v>
      </c>
      <c r="U28" s="11" t="s">
        <v>186</v>
      </c>
      <c r="V28" s="58"/>
      <c r="W28" s="61"/>
      <c r="X28" s="34"/>
      <c r="Y28" s="34"/>
    </row>
    <row r="29" spans="1:26" s="1" customFormat="1" ht="30" customHeight="1" x14ac:dyDescent="0.25">
      <c r="A29" s="176" t="s">
        <v>42</v>
      </c>
      <c r="B29" s="139" t="s">
        <v>43</v>
      </c>
      <c r="C29" s="41" t="s">
        <v>11</v>
      </c>
      <c r="D29" s="181">
        <v>652930</v>
      </c>
      <c r="E29" s="181">
        <v>641338.12</v>
      </c>
      <c r="F29" s="179">
        <f t="shared" si="0"/>
        <v>0.98224636637924434</v>
      </c>
      <c r="G29" s="181">
        <v>170187.42</v>
      </c>
      <c r="H29" s="181">
        <v>159485.53</v>
      </c>
      <c r="I29" s="179">
        <f t="shared" si="1"/>
        <v>0.93711703250451761</v>
      </c>
      <c r="J29" s="181">
        <v>0</v>
      </c>
      <c r="K29" s="181">
        <v>0</v>
      </c>
      <c r="L29" s="179" t="s">
        <v>145</v>
      </c>
      <c r="M29" s="181">
        <v>0</v>
      </c>
      <c r="N29" s="181">
        <v>0</v>
      </c>
      <c r="O29" s="179" t="s">
        <v>145</v>
      </c>
      <c r="P29" s="40">
        <f>D29+G29+J29+M29</f>
        <v>823117.42</v>
      </c>
      <c r="Q29" s="40">
        <f>E29+H29+K29+N29</f>
        <v>800823.65</v>
      </c>
      <c r="R29" s="32">
        <f t="shared" si="17"/>
        <v>0.97291544382574235</v>
      </c>
      <c r="S29" s="11" t="s">
        <v>145</v>
      </c>
      <c r="T29" s="11" t="s">
        <v>186</v>
      </c>
      <c r="U29" s="11" t="s">
        <v>186</v>
      </c>
      <c r="V29" s="58"/>
      <c r="W29" s="61"/>
      <c r="X29" s="34"/>
      <c r="Y29" s="34"/>
    </row>
    <row r="30" spans="1:26" s="9" customFormat="1" ht="32.25" customHeight="1" x14ac:dyDescent="0.25">
      <c r="A30" s="187" t="s">
        <v>44</v>
      </c>
      <c r="B30" s="188" t="s">
        <v>227</v>
      </c>
      <c r="C30" s="187" t="s">
        <v>10</v>
      </c>
      <c r="D30" s="37">
        <f>SUM(D31:D33)</f>
        <v>562612.64</v>
      </c>
      <c r="E30" s="37">
        <f>SUM(E31:E33)</f>
        <v>479859.14</v>
      </c>
      <c r="F30" s="32">
        <f t="shared" si="0"/>
        <v>0.85291212085103529</v>
      </c>
      <c r="G30" s="37">
        <f>SUM(G31:G33)</f>
        <v>599247.05099999998</v>
      </c>
      <c r="H30" s="37">
        <f>SUM(H31:H33)</f>
        <v>418765.66699999996</v>
      </c>
      <c r="I30" s="32">
        <f t="shared" si="1"/>
        <v>0.6988197377044747</v>
      </c>
      <c r="J30" s="37">
        <f>SUM(J31:J33)</f>
        <v>65761.91</v>
      </c>
      <c r="K30" s="37">
        <f>SUM(K31:K33)</f>
        <v>63199.03</v>
      </c>
      <c r="L30" s="32">
        <f t="shared" si="12"/>
        <v>0.9610278959355042</v>
      </c>
      <c r="M30" s="37">
        <f>SUM(M31:M33)</f>
        <v>127026</v>
      </c>
      <c r="N30" s="37">
        <f>SUM(N31:N33)</f>
        <v>125730.29</v>
      </c>
      <c r="O30" s="32">
        <f t="shared" ref="O30:O81" si="20">N30/M30</f>
        <v>0.98979964731629744</v>
      </c>
      <c r="P30" s="37">
        <f>SUM(P31:P33)</f>
        <v>1354647.6009999998</v>
      </c>
      <c r="Q30" s="37">
        <f>SUM(Q31:Q33)</f>
        <v>1087554.1269999999</v>
      </c>
      <c r="R30" s="32">
        <f t="shared" si="17"/>
        <v>0.80283176687218749</v>
      </c>
      <c r="S30" s="10" t="s">
        <v>186</v>
      </c>
      <c r="T30" s="32" t="s">
        <v>145</v>
      </c>
      <c r="U30" s="10" t="s">
        <v>145</v>
      </c>
      <c r="V30" s="57" t="s">
        <v>300</v>
      </c>
      <c r="W30" s="63"/>
      <c r="X30" s="68"/>
      <c r="Y30" s="39"/>
    </row>
    <row r="31" spans="1:26" s="1" customFormat="1" ht="45" x14ac:dyDescent="0.25">
      <c r="A31" s="176" t="s">
        <v>45</v>
      </c>
      <c r="B31" s="139" t="s">
        <v>46</v>
      </c>
      <c r="C31" s="176" t="s">
        <v>10</v>
      </c>
      <c r="D31" s="181">
        <v>220274.38</v>
      </c>
      <c r="E31" s="181">
        <v>214342.03</v>
      </c>
      <c r="F31" s="179">
        <f t="shared" si="0"/>
        <v>0.9730683613772968</v>
      </c>
      <c r="G31" s="181">
        <v>539114.85</v>
      </c>
      <c r="H31" s="181">
        <v>360794.91</v>
      </c>
      <c r="I31" s="179">
        <f t="shared" si="1"/>
        <v>0.66923571109198721</v>
      </c>
      <c r="J31" s="181">
        <v>64294.94</v>
      </c>
      <c r="K31" s="181">
        <v>62286.97</v>
      </c>
      <c r="L31" s="179">
        <f t="shared" si="12"/>
        <v>0.96876939305021514</v>
      </c>
      <c r="M31" s="181">
        <v>127026</v>
      </c>
      <c r="N31" s="181">
        <v>125730.29</v>
      </c>
      <c r="O31" s="179">
        <f t="shared" si="20"/>
        <v>0.98979964731629744</v>
      </c>
      <c r="P31" s="40">
        <f t="shared" ref="P31:Q33" si="21">D31+G31+J31+M31</f>
        <v>950710.16999999993</v>
      </c>
      <c r="Q31" s="40">
        <f t="shared" si="21"/>
        <v>763154.2</v>
      </c>
      <c r="R31" s="32">
        <f t="shared" si="17"/>
        <v>0.80272013919867924</v>
      </c>
      <c r="S31" s="11" t="s">
        <v>186</v>
      </c>
      <c r="T31" s="11" t="s">
        <v>186</v>
      </c>
      <c r="U31" s="11" t="s">
        <v>186</v>
      </c>
      <c r="V31" s="58"/>
      <c r="W31" s="175"/>
      <c r="X31" s="135"/>
      <c r="Y31" s="136"/>
      <c r="Z31" s="137"/>
    </row>
    <row r="32" spans="1:26" s="165" customFormat="1" ht="29.25" customHeight="1" x14ac:dyDescent="0.25">
      <c r="A32" s="176" t="s">
        <v>47</v>
      </c>
      <c r="B32" s="139" t="s">
        <v>284</v>
      </c>
      <c r="C32" s="176" t="s">
        <v>10</v>
      </c>
      <c r="D32" s="181">
        <v>342338.26</v>
      </c>
      <c r="E32" s="181">
        <v>265517.11</v>
      </c>
      <c r="F32" s="179">
        <f t="shared" si="0"/>
        <v>0.77559870170514966</v>
      </c>
      <c r="G32" s="181">
        <v>12797.16</v>
      </c>
      <c r="H32" s="181">
        <v>12381.35</v>
      </c>
      <c r="I32" s="179">
        <f t="shared" si="1"/>
        <v>0.9675076345064062</v>
      </c>
      <c r="J32" s="181">
        <v>1466.97</v>
      </c>
      <c r="K32" s="181">
        <v>912.06</v>
      </c>
      <c r="L32" s="179">
        <f t="shared" si="12"/>
        <v>0.62173050573631361</v>
      </c>
      <c r="M32" s="181">
        <v>0</v>
      </c>
      <c r="N32" s="181">
        <v>0</v>
      </c>
      <c r="O32" s="179" t="s">
        <v>145</v>
      </c>
      <c r="P32" s="40">
        <f t="shared" ref="P32" si="22">D32+G32+J32+M32</f>
        <v>356602.38999999996</v>
      </c>
      <c r="Q32" s="40">
        <f t="shared" ref="Q32" si="23">E32+H32+K32+N32</f>
        <v>278810.51999999996</v>
      </c>
      <c r="R32" s="32">
        <f t="shared" si="17"/>
        <v>0.78185263985471321</v>
      </c>
      <c r="S32" s="227" t="s">
        <v>305</v>
      </c>
      <c r="T32" s="228"/>
      <c r="U32" s="229"/>
      <c r="V32" s="58"/>
      <c r="W32" s="172"/>
      <c r="X32" s="164"/>
      <c r="Y32" s="164"/>
    </row>
    <row r="33" spans="1:27" s="165" customFormat="1" ht="18.75" customHeight="1" x14ac:dyDescent="0.25">
      <c r="A33" s="176" t="s">
        <v>48</v>
      </c>
      <c r="B33" s="139" t="s">
        <v>49</v>
      </c>
      <c r="C33" s="176" t="s">
        <v>10</v>
      </c>
      <c r="D33" s="181">
        <v>0</v>
      </c>
      <c r="E33" s="181">
        <v>0</v>
      </c>
      <c r="F33" s="179" t="s">
        <v>145</v>
      </c>
      <c r="G33" s="181">
        <v>47335.040999999997</v>
      </c>
      <c r="H33" s="181">
        <v>45589.406999999999</v>
      </c>
      <c r="I33" s="179">
        <f t="shared" si="1"/>
        <v>0.96312173892486963</v>
      </c>
      <c r="J33" s="181">
        <v>0</v>
      </c>
      <c r="K33" s="181">
        <v>0</v>
      </c>
      <c r="L33" s="179" t="s">
        <v>145</v>
      </c>
      <c r="M33" s="181">
        <v>0</v>
      </c>
      <c r="N33" s="181">
        <v>0</v>
      </c>
      <c r="O33" s="179" t="s">
        <v>145</v>
      </c>
      <c r="P33" s="40">
        <f t="shared" si="21"/>
        <v>47335.040999999997</v>
      </c>
      <c r="Q33" s="40">
        <f t="shared" si="21"/>
        <v>45589.406999999999</v>
      </c>
      <c r="R33" s="32">
        <f t="shared" si="17"/>
        <v>0.96312173892486963</v>
      </c>
      <c r="S33" s="11" t="s">
        <v>145</v>
      </c>
      <c r="T33" s="11" t="s">
        <v>186</v>
      </c>
      <c r="U33" s="11" t="s">
        <v>186</v>
      </c>
      <c r="V33" s="58"/>
      <c r="W33" s="172"/>
      <c r="X33" s="164"/>
      <c r="Y33" s="164"/>
    </row>
    <row r="34" spans="1:27" s="9" customFormat="1" ht="44.25" customHeight="1" x14ac:dyDescent="0.25">
      <c r="A34" s="187" t="s">
        <v>50</v>
      </c>
      <c r="B34" s="188" t="s">
        <v>228</v>
      </c>
      <c r="C34" s="187" t="s">
        <v>189</v>
      </c>
      <c r="D34" s="37">
        <f>SUM(D35:D40)</f>
        <v>240466.2</v>
      </c>
      <c r="E34" s="37">
        <f>SUM(E35:E40)</f>
        <v>237449.4</v>
      </c>
      <c r="F34" s="32">
        <f t="shared" si="0"/>
        <v>0.98745436988649538</v>
      </c>
      <c r="G34" s="37">
        <f>SUM(G35:G40)</f>
        <v>2145457.3279999997</v>
      </c>
      <c r="H34" s="37">
        <f>SUM(H35:H40)</f>
        <v>1684151.666</v>
      </c>
      <c r="I34" s="32">
        <f t="shared" si="1"/>
        <v>0.78498492793141217</v>
      </c>
      <c r="J34" s="37">
        <f>SUM(J35:J40)</f>
        <v>24383.329000000002</v>
      </c>
      <c r="K34" s="37">
        <f>SUM(K35:K40)</f>
        <v>19796.531999999999</v>
      </c>
      <c r="L34" s="32">
        <f t="shared" si="12"/>
        <v>0.81188799117626631</v>
      </c>
      <c r="M34" s="37">
        <f>SUM(M35:M40)</f>
        <v>3479235.0700000003</v>
      </c>
      <c r="N34" s="37">
        <f>SUM(N35:N40)</f>
        <v>2703879.4000000004</v>
      </c>
      <c r="O34" s="32">
        <f t="shared" si="20"/>
        <v>0.77714766194283047</v>
      </c>
      <c r="P34" s="37">
        <f>SUM(P35:P40)</f>
        <v>5889541.9270000001</v>
      </c>
      <c r="Q34" s="37">
        <f>SUM(Q35:Q40)</f>
        <v>4645276.9980000006</v>
      </c>
      <c r="R34" s="32">
        <f t="shared" si="17"/>
        <v>0.7887331571075511</v>
      </c>
      <c r="S34" s="10" t="s">
        <v>186</v>
      </c>
      <c r="T34" s="32" t="s">
        <v>145</v>
      </c>
      <c r="U34" s="10" t="s">
        <v>145</v>
      </c>
      <c r="V34" s="57" t="s">
        <v>300</v>
      </c>
      <c r="W34" s="63"/>
      <c r="X34" s="39"/>
      <c r="Y34" s="39"/>
    </row>
    <row r="35" spans="1:27" s="1" customFormat="1" ht="33" customHeight="1" x14ac:dyDescent="0.25">
      <c r="A35" s="176" t="s">
        <v>51</v>
      </c>
      <c r="B35" s="139" t="s">
        <v>229</v>
      </c>
      <c r="C35" s="176" t="s">
        <v>189</v>
      </c>
      <c r="D35" s="181">
        <v>240466.2</v>
      </c>
      <c r="E35" s="181">
        <v>237449.4</v>
      </c>
      <c r="F35" s="179">
        <f t="shared" si="0"/>
        <v>0.98745436988649538</v>
      </c>
      <c r="G35" s="181">
        <v>58615.78</v>
      </c>
      <c r="H35" s="181">
        <v>25563.73</v>
      </c>
      <c r="I35" s="179">
        <f t="shared" si="1"/>
        <v>0.43612368546490382</v>
      </c>
      <c r="J35" s="181">
        <v>9339.75</v>
      </c>
      <c r="K35" s="181">
        <v>5090.26</v>
      </c>
      <c r="L35" s="179">
        <f t="shared" si="12"/>
        <v>0.54501030541502715</v>
      </c>
      <c r="M35" s="181">
        <v>847259.83</v>
      </c>
      <c r="N35" s="181">
        <v>222404.16</v>
      </c>
      <c r="O35" s="179">
        <f t="shared" si="20"/>
        <v>0.26249817603178477</v>
      </c>
      <c r="P35" s="40">
        <f>D35+G35+J35+M35</f>
        <v>1155681.56</v>
      </c>
      <c r="Q35" s="40">
        <f t="shared" ref="Q35:Q40" si="24">E35+H35+K35+N35</f>
        <v>490507.55000000005</v>
      </c>
      <c r="R35" s="32">
        <f t="shared" si="17"/>
        <v>0.42443140651997596</v>
      </c>
      <c r="S35" s="11" t="s">
        <v>186</v>
      </c>
      <c r="T35" s="11" t="s">
        <v>187</v>
      </c>
      <c r="U35" s="209" t="s">
        <v>300</v>
      </c>
      <c r="V35" s="58"/>
      <c r="W35" s="183"/>
      <c r="X35" s="34"/>
      <c r="Y35" s="34"/>
    </row>
    <row r="36" spans="1:27" s="1" customFormat="1" ht="32.25" customHeight="1" x14ac:dyDescent="0.25">
      <c r="A36" s="176" t="s">
        <v>52</v>
      </c>
      <c r="B36" s="139" t="s">
        <v>230</v>
      </c>
      <c r="C36" s="176" t="s">
        <v>189</v>
      </c>
      <c r="D36" s="181">
        <v>0</v>
      </c>
      <c r="E36" s="181">
        <v>0</v>
      </c>
      <c r="F36" s="179" t="s">
        <v>145</v>
      </c>
      <c r="G36" s="181">
        <v>974.41</v>
      </c>
      <c r="H36" s="181">
        <v>974.41</v>
      </c>
      <c r="I36" s="179">
        <f t="shared" si="1"/>
        <v>1</v>
      </c>
      <c r="J36" s="181">
        <v>0</v>
      </c>
      <c r="K36" s="181">
        <v>0</v>
      </c>
      <c r="L36" s="179" t="s">
        <v>145</v>
      </c>
      <c r="M36" s="181">
        <v>2242294.06</v>
      </c>
      <c r="N36" s="181">
        <v>2242294.06</v>
      </c>
      <c r="O36" s="179">
        <f t="shared" si="20"/>
        <v>1</v>
      </c>
      <c r="P36" s="40">
        <f t="shared" ref="P36:P39" si="25">D36+G36+J36+M36</f>
        <v>2243268.4700000002</v>
      </c>
      <c r="Q36" s="40">
        <f t="shared" si="24"/>
        <v>2243268.4700000002</v>
      </c>
      <c r="R36" s="32">
        <f t="shared" si="17"/>
        <v>1</v>
      </c>
      <c r="S36" s="11" t="s">
        <v>186</v>
      </c>
      <c r="T36" s="11" t="s">
        <v>186</v>
      </c>
      <c r="U36" s="11" t="s">
        <v>186</v>
      </c>
      <c r="V36" s="58"/>
      <c r="W36" s="61"/>
      <c r="X36" s="34"/>
      <c r="Y36" s="34"/>
    </row>
    <row r="37" spans="1:27" s="1" customFormat="1" ht="60" customHeight="1" x14ac:dyDescent="0.25">
      <c r="A37" s="176" t="s">
        <v>53</v>
      </c>
      <c r="B37" s="139" t="s">
        <v>274</v>
      </c>
      <c r="C37" s="176" t="s">
        <v>275</v>
      </c>
      <c r="D37" s="181">
        <v>0</v>
      </c>
      <c r="E37" s="181">
        <v>0</v>
      </c>
      <c r="F37" s="179" t="s">
        <v>145</v>
      </c>
      <c r="G37" s="181">
        <v>0</v>
      </c>
      <c r="H37" s="181">
        <v>0</v>
      </c>
      <c r="I37" s="179" t="s">
        <v>145</v>
      </c>
      <c r="J37" s="181">
        <v>0</v>
      </c>
      <c r="K37" s="181">
        <v>0</v>
      </c>
      <c r="L37" s="179" t="s">
        <v>145</v>
      </c>
      <c r="M37" s="181">
        <v>0</v>
      </c>
      <c r="N37" s="181">
        <v>0</v>
      </c>
      <c r="O37" s="179" t="s">
        <v>145</v>
      </c>
      <c r="P37" s="40">
        <f t="shared" ref="P37" si="26">D37+G37+J37+M37</f>
        <v>0</v>
      </c>
      <c r="Q37" s="40">
        <f t="shared" ref="Q37" si="27">E37+H37+K37+N37</f>
        <v>0</v>
      </c>
      <c r="R37" s="10" t="s">
        <v>145</v>
      </c>
      <c r="S37" s="11" t="s">
        <v>186</v>
      </c>
      <c r="T37" s="11" t="s">
        <v>186</v>
      </c>
      <c r="U37" s="10" t="s">
        <v>145</v>
      </c>
      <c r="V37" s="58"/>
      <c r="W37" s="61"/>
      <c r="X37" s="34"/>
      <c r="Y37" s="34"/>
    </row>
    <row r="38" spans="1:27" s="1" customFormat="1" ht="46.5" customHeight="1" x14ac:dyDescent="0.25">
      <c r="A38" s="176" t="s">
        <v>54</v>
      </c>
      <c r="B38" s="139" t="s">
        <v>190</v>
      </c>
      <c r="C38" s="176" t="s">
        <v>189</v>
      </c>
      <c r="D38" s="181">
        <v>0</v>
      </c>
      <c r="E38" s="181">
        <v>0</v>
      </c>
      <c r="F38" s="179" t="s">
        <v>145</v>
      </c>
      <c r="G38" s="181">
        <v>264321.2</v>
      </c>
      <c r="H38" s="181">
        <v>202992.92</v>
      </c>
      <c r="I38" s="179">
        <f t="shared" si="1"/>
        <v>0.7679782022781374</v>
      </c>
      <c r="J38" s="181">
        <v>12412</v>
      </c>
      <c r="K38" s="181">
        <v>12210.2</v>
      </c>
      <c r="L38" s="179">
        <f t="shared" si="12"/>
        <v>0.98374154044473094</v>
      </c>
      <c r="M38" s="181">
        <v>389681.18</v>
      </c>
      <c r="N38" s="181">
        <v>239181.18</v>
      </c>
      <c r="O38" s="179">
        <f t="shared" si="20"/>
        <v>0.61378683979554771</v>
      </c>
      <c r="P38" s="40">
        <f t="shared" si="25"/>
        <v>666414.38</v>
      </c>
      <c r="Q38" s="40">
        <f t="shared" si="24"/>
        <v>454384.30000000005</v>
      </c>
      <c r="R38" s="32">
        <f t="shared" si="17"/>
        <v>0.68183447662098773</v>
      </c>
      <c r="S38" s="11" t="s">
        <v>300</v>
      </c>
      <c r="T38" s="209" t="s">
        <v>187</v>
      </c>
      <c r="U38" s="11" t="s">
        <v>186</v>
      </c>
      <c r="V38" s="58"/>
      <c r="W38" s="61"/>
      <c r="X38" s="34"/>
      <c r="Y38" s="34"/>
    </row>
    <row r="39" spans="1:27" s="1" customFormat="1" ht="16.5" customHeight="1" x14ac:dyDescent="0.25">
      <c r="A39" s="176" t="s">
        <v>188</v>
      </c>
      <c r="B39" s="139" t="s">
        <v>55</v>
      </c>
      <c r="C39" s="176" t="s">
        <v>189</v>
      </c>
      <c r="D39" s="181">
        <v>0</v>
      </c>
      <c r="E39" s="181">
        <v>0</v>
      </c>
      <c r="F39" s="179" t="s">
        <v>145</v>
      </c>
      <c r="G39" s="181">
        <v>1816860.206</v>
      </c>
      <c r="H39" s="181">
        <v>1450269.274</v>
      </c>
      <c r="I39" s="179">
        <f t="shared" si="1"/>
        <v>0.79822832225100759</v>
      </c>
      <c r="J39" s="181">
        <v>2631.5790000000002</v>
      </c>
      <c r="K39" s="181">
        <v>2496.0720000000001</v>
      </c>
      <c r="L39" s="179">
        <f t="shared" si="12"/>
        <v>0.94850734102985312</v>
      </c>
      <c r="M39" s="181">
        <v>0</v>
      </c>
      <c r="N39" s="181">
        <v>0</v>
      </c>
      <c r="O39" s="179" t="s">
        <v>145</v>
      </c>
      <c r="P39" s="40">
        <f t="shared" si="25"/>
        <v>1819491.7849999999</v>
      </c>
      <c r="Q39" s="40">
        <f t="shared" si="24"/>
        <v>1452765.3459999999</v>
      </c>
      <c r="R39" s="32">
        <f t="shared" si="17"/>
        <v>0.79844567476296679</v>
      </c>
      <c r="S39" s="11" t="s">
        <v>145</v>
      </c>
      <c r="T39" s="11" t="s">
        <v>186</v>
      </c>
      <c r="U39" s="11" t="s">
        <v>186</v>
      </c>
      <c r="V39" s="58"/>
      <c r="W39" s="61"/>
      <c r="X39" s="34"/>
      <c r="Y39" s="34"/>
    </row>
    <row r="40" spans="1:27" s="165" customFormat="1" ht="19.5" customHeight="1" x14ac:dyDescent="0.25">
      <c r="A40" s="176" t="s">
        <v>301</v>
      </c>
      <c r="B40" s="142" t="s">
        <v>302</v>
      </c>
      <c r="C40" s="33" t="s">
        <v>303</v>
      </c>
      <c r="D40" s="181">
        <v>0</v>
      </c>
      <c r="E40" s="181">
        <v>0</v>
      </c>
      <c r="F40" s="179" t="s">
        <v>145</v>
      </c>
      <c r="G40" s="181">
        <v>4685.732</v>
      </c>
      <c r="H40" s="181">
        <v>4351.3320000000003</v>
      </c>
      <c r="I40" s="179">
        <f t="shared" si="1"/>
        <v>0.92863441613818298</v>
      </c>
      <c r="J40" s="181">
        <v>0</v>
      </c>
      <c r="K40" s="181">
        <v>0</v>
      </c>
      <c r="L40" s="179" t="s">
        <v>145</v>
      </c>
      <c r="M40" s="181">
        <v>0</v>
      </c>
      <c r="N40" s="181">
        <v>0</v>
      </c>
      <c r="O40" s="179" t="s">
        <v>145</v>
      </c>
      <c r="P40" s="40">
        <f>D40+G40+J40+M40</f>
        <v>4685.732</v>
      </c>
      <c r="Q40" s="40">
        <f t="shared" si="24"/>
        <v>4351.3320000000003</v>
      </c>
      <c r="R40" s="32">
        <f t="shared" si="17"/>
        <v>0.92863441613818298</v>
      </c>
      <c r="S40" s="11" t="s">
        <v>145</v>
      </c>
      <c r="T40" s="11" t="s">
        <v>186</v>
      </c>
      <c r="U40" s="11" t="s">
        <v>186</v>
      </c>
      <c r="V40" s="58"/>
      <c r="W40" s="172"/>
      <c r="X40" s="164"/>
      <c r="Y40" s="164"/>
    </row>
    <row r="41" spans="1:27" s="9" customFormat="1" ht="29.25" customHeight="1" x14ac:dyDescent="0.25">
      <c r="A41" s="187" t="s">
        <v>56</v>
      </c>
      <c r="B41" s="188" t="s">
        <v>231</v>
      </c>
      <c r="C41" s="187" t="s">
        <v>235</v>
      </c>
      <c r="D41" s="37">
        <f>SUM(D42:D46)</f>
        <v>2356367.6</v>
      </c>
      <c r="E41" s="37">
        <f>SUM(E42:E46)</f>
        <v>2356367.6</v>
      </c>
      <c r="F41" s="32">
        <f t="shared" si="0"/>
        <v>1</v>
      </c>
      <c r="G41" s="37">
        <f t="shared" ref="G41:H41" si="28">SUM(G42:G46)</f>
        <v>7013449.3300000001</v>
      </c>
      <c r="H41" s="37">
        <f t="shared" si="28"/>
        <v>5827775.9240000006</v>
      </c>
      <c r="I41" s="32">
        <f t="shared" si="1"/>
        <v>0.83094289981845504</v>
      </c>
      <c r="J41" s="37">
        <f t="shared" ref="J41:K41" si="29">SUM(J42:J46)</f>
        <v>188228.33600000001</v>
      </c>
      <c r="K41" s="37">
        <f t="shared" si="29"/>
        <v>148277.80499999999</v>
      </c>
      <c r="L41" s="32">
        <f t="shared" si="12"/>
        <v>0.78775495842453813</v>
      </c>
      <c r="M41" s="37">
        <f t="shared" ref="M41:N41" si="30">SUM(M42:M46)</f>
        <v>35100</v>
      </c>
      <c r="N41" s="37">
        <f t="shared" si="30"/>
        <v>0</v>
      </c>
      <c r="O41" s="32">
        <f t="shared" si="20"/>
        <v>0</v>
      </c>
      <c r="P41" s="37">
        <f>SUM(P42:P46)</f>
        <v>9593145.2660000008</v>
      </c>
      <c r="Q41" s="37">
        <f>SUM(Q42:Q46)</f>
        <v>8332421.3289999999</v>
      </c>
      <c r="R41" s="32">
        <f t="shared" si="17"/>
        <v>0.86858075198045259</v>
      </c>
      <c r="S41" s="10" t="s">
        <v>186</v>
      </c>
      <c r="T41" s="32" t="s">
        <v>145</v>
      </c>
      <c r="U41" s="10" t="s">
        <v>145</v>
      </c>
      <c r="V41" s="57" t="s">
        <v>300</v>
      </c>
      <c r="W41" s="63"/>
      <c r="X41" s="42"/>
      <c r="Y41" s="42"/>
      <c r="AA41" s="174"/>
    </row>
    <row r="42" spans="1:27" s="165" customFormat="1" ht="30.75" customHeight="1" x14ac:dyDescent="0.25">
      <c r="A42" s="176" t="s">
        <v>57</v>
      </c>
      <c r="B42" s="139" t="s">
        <v>232</v>
      </c>
      <c r="C42" s="176" t="s">
        <v>235</v>
      </c>
      <c r="D42" s="181">
        <v>0</v>
      </c>
      <c r="E42" s="181">
        <v>0</v>
      </c>
      <c r="F42" s="179" t="s">
        <v>145</v>
      </c>
      <c r="G42" s="181">
        <v>139905.69</v>
      </c>
      <c r="H42" s="181">
        <v>112711.78</v>
      </c>
      <c r="I42" s="179">
        <f t="shared" si="1"/>
        <v>0.80562684762857029</v>
      </c>
      <c r="J42" s="181">
        <v>17439.41</v>
      </c>
      <c r="K42" s="181">
        <v>17439.41</v>
      </c>
      <c r="L42" s="179">
        <f t="shared" si="12"/>
        <v>1</v>
      </c>
      <c r="M42" s="181">
        <v>0</v>
      </c>
      <c r="N42" s="181">
        <v>0</v>
      </c>
      <c r="O42" s="179" t="s">
        <v>145</v>
      </c>
      <c r="P42" s="40">
        <f t="shared" ref="P42:Q46" si="31">D42+G42+J42+M42</f>
        <v>157345.1</v>
      </c>
      <c r="Q42" s="40">
        <f t="shared" si="31"/>
        <v>130151.19</v>
      </c>
      <c r="R42" s="32">
        <f t="shared" si="17"/>
        <v>0.82717027730765047</v>
      </c>
      <c r="S42" s="11" t="s">
        <v>186</v>
      </c>
      <c r="T42" s="209" t="s">
        <v>300</v>
      </c>
      <c r="U42" s="11" t="s">
        <v>186</v>
      </c>
      <c r="V42" s="57"/>
      <c r="W42" s="184"/>
      <c r="X42" s="163"/>
      <c r="Y42" s="164"/>
    </row>
    <row r="43" spans="1:27" s="1" customFormat="1" ht="31.5" customHeight="1" x14ac:dyDescent="0.25">
      <c r="A43" s="176" t="s">
        <v>58</v>
      </c>
      <c r="B43" s="139" t="s">
        <v>233</v>
      </c>
      <c r="C43" s="176" t="s">
        <v>165</v>
      </c>
      <c r="D43" s="181">
        <v>0</v>
      </c>
      <c r="E43" s="181">
        <v>0</v>
      </c>
      <c r="F43" s="179" t="s">
        <v>145</v>
      </c>
      <c r="G43" s="181">
        <v>10607.9</v>
      </c>
      <c r="H43" s="181">
        <v>5607.9</v>
      </c>
      <c r="I43" s="179">
        <f t="shared" si="1"/>
        <v>0.52865317357818231</v>
      </c>
      <c r="J43" s="181">
        <v>0</v>
      </c>
      <c r="K43" s="181">
        <v>0</v>
      </c>
      <c r="L43" s="179" t="s">
        <v>145</v>
      </c>
      <c r="M43" s="181">
        <v>35100</v>
      </c>
      <c r="N43" s="181">
        <v>0</v>
      </c>
      <c r="O43" s="179">
        <f t="shared" si="20"/>
        <v>0</v>
      </c>
      <c r="P43" s="40">
        <f t="shared" si="31"/>
        <v>45707.9</v>
      </c>
      <c r="Q43" s="40">
        <f t="shared" si="31"/>
        <v>5607.9</v>
      </c>
      <c r="R43" s="32">
        <f t="shared" si="17"/>
        <v>0.12268995075249572</v>
      </c>
      <c r="S43" s="11" t="s">
        <v>186</v>
      </c>
      <c r="T43" s="11" t="s">
        <v>187</v>
      </c>
      <c r="U43" s="11" t="s">
        <v>187</v>
      </c>
      <c r="V43" s="57"/>
      <c r="W43" s="61"/>
      <c r="X43" s="34"/>
      <c r="Y43" s="34"/>
    </row>
    <row r="44" spans="1:27" s="165" customFormat="1" ht="30" x14ac:dyDescent="0.25">
      <c r="A44" s="176" t="s">
        <v>59</v>
      </c>
      <c r="B44" s="139" t="s">
        <v>60</v>
      </c>
      <c r="C44" s="176" t="s">
        <v>235</v>
      </c>
      <c r="D44" s="181">
        <v>402131.1</v>
      </c>
      <c r="E44" s="181">
        <v>402131.1</v>
      </c>
      <c r="F44" s="179">
        <f t="shared" si="0"/>
        <v>1</v>
      </c>
      <c r="G44" s="181">
        <v>3783376.3110000002</v>
      </c>
      <c r="H44" s="181">
        <v>3103829.43</v>
      </c>
      <c r="I44" s="179">
        <f t="shared" si="1"/>
        <v>0.82038612468332917</v>
      </c>
      <c r="J44" s="181">
        <v>45453.925999999999</v>
      </c>
      <c r="K44" s="181">
        <v>45052.635000000002</v>
      </c>
      <c r="L44" s="179">
        <f t="shared" si="12"/>
        <v>0.99117147768489799</v>
      </c>
      <c r="M44" s="181">
        <v>0</v>
      </c>
      <c r="N44" s="181">
        <v>0</v>
      </c>
      <c r="O44" s="179" t="s">
        <v>145</v>
      </c>
      <c r="P44" s="40">
        <f t="shared" si="31"/>
        <v>4230961.3370000003</v>
      </c>
      <c r="Q44" s="40">
        <f t="shared" si="31"/>
        <v>3551013.165</v>
      </c>
      <c r="R44" s="32">
        <f t="shared" si="17"/>
        <v>0.83929227477126433</v>
      </c>
      <c r="S44" s="209" t="s">
        <v>145</v>
      </c>
      <c r="T44" s="209" t="s">
        <v>300</v>
      </c>
      <c r="U44" s="11" t="s">
        <v>186</v>
      </c>
      <c r="V44" s="57"/>
      <c r="W44" s="172"/>
      <c r="X44" s="164"/>
      <c r="Y44" s="164"/>
    </row>
    <row r="45" spans="1:27" s="165" customFormat="1" ht="30" x14ac:dyDescent="0.25">
      <c r="A45" s="176" t="s">
        <v>61</v>
      </c>
      <c r="B45" s="139" t="s">
        <v>163</v>
      </c>
      <c r="C45" s="176" t="s">
        <v>165</v>
      </c>
      <c r="D45" s="181">
        <v>0</v>
      </c>
      <c r="E45" s="181">
        <v>0</v>
      </c>
      <c r="F45" s="179" t="s">
        <v>145</v>
      </c>
      <c r="G45" s="181">
        <v>1720387.9890000001</v>
      </c>
      <c r="H45" s="181">
        <v>1424331.1240000001</v>
      </c>
      <c r="I45" s="179">
        <f t="shared" si="1"/>
        <v>0.82791273428263867</v>
      </c>
      <c r="J45" s="181">
        <v>0</v>
      </c>
      <c r="K45" s="181">
        <v>0</v>
      </c>
      <c r="L45" s="179" t="s">
        <v>145</v>
      </c>
      <c r="M45" s="181">
        <v>0</v>
      </c>
      <c r="N45" s="181">
        <v>0</v>
      </c>
      <c r="O45" s="179" t="s">
        <v>145</v>
      </c>
      <c r="P45" s="40">
        <f t="shared" ref="P45" si="32">D45+G45+J45+M45</f>
        <v>1720387.9890000001</v>
      </c>
      <c r="Q45" s="40">
        <f t="shared" ref="Q45" si="33">E45+H45+K45+N45</f>
        <v>1424331.1240000001</v>
      </c>
      <c r="R45" s="32">
        <f t="shared" ref="R45" si="34">Q45/P45</f>
        <v>0.82791273428263867</v>
      </c>
      <c r="S45" s="209" t="s">
        <v>145</v>
      </c>
      <c r="T45" s="11" t="s">
        <v>186</v>
      </c>
      <c r="U45" s="11" t="s">
        <v>186</v>
      </c>
      <c r="V45" s="57"/>
      <c r="W45" s="172"/>
      <c r="X45" s="164"/>
      <c r="Y45" s="164"/>
    </row>
    <row r="46" spans="1:27" s="1" customFormat="1" ht="60" customHeight="1" x14ac:dyDescent="0.25">
      <c r="A46" s="176" t="s">
        <v>234</v>
      </c>
      <c r="B46" s="139" t="s">
        <v>285</v>
      </c>
      <c r="C46" s="176" t="s">
        <v>235</v>
      </c>
      <c r="D46" s="181">
        <v>1954236.5</v>
      </c>
      <c r="E46" s="181">
        <v>1954236.5</v>
      </c>
      <c r="F46" s="179">
        <f t="shared" si="0"/>
        <v>1</v>
      </c>
      <c r="G46" s="181">
        <v>1359171.44</v>
      </c>
      <c r="H46" s="181">
        <v>1181295.69</v>
      </c>
      <c r="I46" s="179">
        <f t="shared" si="1"/>
        <v>0.86912927628908976</v>
      </c>
      <c r="J46" s="181">
        <v>125335</v>
      </c>
      <c r="K46" s="181">
        <v>85785.76</v>
      </c>
      <c r="L46" s="179">
        <f t="shared" si="12"/>
        <v>0.68445174931184427</v>
      </c>
      <c r="M46" s="181">
        <v>0</v>
      </c>
      <c r="N46" s="181">
        <v>0</v>
      </c>
      <c r="O46" s="179" t="s">
        <v>145</v>
      </c>
      <c r="P46" s="40">
        <f t="shared" si="31"/>
        <v>3438742.94</v>
      </c>
      <c r="Q46" s="40">
        <f t="shared" si="31"/>
        <v>3221317.9499999997</v>
      </c>
      <c r="R46" s="32">
        <f t="shared" si="17"/>
        <v>0.93677195597528429</v>
      </c>
      <c r="S46" s="11" t="s">
        <v>300</v>
      </c>
      <c r="T46" s="11" t="s">
        <v>186</v>
      </c>
      <c r="U46" s="11" t="s">
        <v>186</v>
      </c>
      <c r="V46" s="57"/>
      <c r="W46" s="61"/>
      <c r="X46" s="34"/>
      <c r="Y46" s="34"/>
    </row>
    <row r="47" spans="1:27" s="9" customFormat="1" ht="46.5" customHeight="1" x14ac:dyDescent="0.25">
      <c r="A47" s="187" t="s">
        <v>62</v>
      </c>
      <c r="B47" s="188" t="s">
        <v>236</v>
      </c>
      <c r="C47" s="187" t="s">
        <v>9</v>
      </c>
      <c r="D47" s="37">
        <f>SUM(D48:D50)</f>
        <v>0</v>
      </c>
      <c r="E47" s="37">
        <f>SUM(E48:E50)</f>
        <v>0</v>
      </c>
      <c r="F47" s="32" t="s">
        <v>145</v>
      </c>
      <c r="G47" s="37">
        <f>SUM(G48:G50)</f>
        <v>15342.14</v>
      </c>
      <c r="H47" s="37">
        <f>SUM(H48:H50)</f>
        <v>9290.24</v>
      </c>
      <c r="I47" s="32">
        <f t="shared" si="1"/>
        <v>0.60553742828575419</v>
      </c>
      <c r="J47" s="37">
        <f>SUM(J48:J50)</f>
        <v>0</v>
      </c>
      <c r="K47" s="37">
        <f>SUM(K48:K50)</f>
        <v>0</v>
      </c>
      <c r="L47" s="32" t="s">
        <v>145</v>
      </c>
      <c r="M47" s="37">
        <f>SUM(M48:M50)</f>
        <v>0</v>
      </c>
      <c r="N47" s="37">
        <f>SUM(N48:N50)</f>
        <v>0</v>
      </c>
      <c r="O47" s="32" t="s">
        <v>145</v>
      </c>
      <c r="P47" s="37">
        <f>SUM(P48:P50)</f>
        <v>15342.14</v>
      </c>
      <c r="Q47" s="37">
        <f>SUM(Q48:Q50)</f>
        <v>9290.24</v>
      </c>
      <c r="R47" s="32">
        <f t="shared" si="17"/>
        <v>0.60553742828575419</v>
      </c>
      <c r="S47" s="10" t="s">
        <v>186</v>
      </c>
      <c r="T47" s="32" t="s">
        <v>145</v>
      </c>
      <c r="U47" s="10" t="s">
        <v>145</v>
      </c>
      <c r="V47" s="57" t="s">
        <v>187</v>
      </c>
      <c r="X47" s="39"/>
      <c r="Y47" s="39"/>
    </row>
    <row r="48" spans="1:27" s="1" customFormat="1" ht="30" customHeight="1" x14ac:dyDescent="0.25">
      <c r="A48" s="176" t="s">
        <v>63</v>
      </c>
      <c r="B48" s="139" t="s">
        <v>181</v>
      </c>
      <c r="C48" s="33" t="s">
        <v>9</v>
      </c>
      <c r="D48" s="181">
        <v>0</v>
      </c>
      <c r="E48" s="181">
        <v>0</v>
      </c>
      <c r="F48" s="179" t="s">
        <v>145</v>
      </c>
      <c r="G48" s="181">
        <v>9810.92</v>
      </c>
      <c r="H48" s="181">
        <v>4694.9799999999996</v>
      </c>
      <c r="I48" s="179">
        <f t="shared" si="1"/>
        <v>0.47854635447032484</v>
      </c>
      <c r="J48" s="181">
        <v>0</v>
      </c>
      <c r="K48" s="181">
        <v>0</v>
      </c>
      <c r="L48" s="179" t="s">
        <v>145</v>
      </c>
      <c r="M48" s="181">
        <v>0</v>
      </c>
      <c r="N48" s="181">
        <v>0</v>
      </c>
      <c r="O48" s="179" t="s">
        <v>145</v>
      </c>
      <c r="P48" s="40">
        <f t="shared" ref="P48:Q50" si="35">D48+G48+J48+M48</f>
        <v>9810.92</v>
      </c>
      <c r="Q48" s="40">
        <f t="shared" si="35"/>
        <v>4694.9799999999996</v>
      </c>
      <c r="R48" s="32">
        <f t="shared" si="17"/>
        <v>0.47854635447032484</v>
      </c>
      <c r="S48" s="209" t="s">
        <v>300</v>
      </c>
      <c r="T48" s="209" t="s">
        <v>300</v>
      </c>
      <c r="U48" s="11" t="s">
        <v>186</v>
      </c>
      <c r="V48" s="58"/>
      <c r="W48" s="162"/>
      <c r="X48" s="34"/>
      <c r="Y48" s="34"/>
    </row>
    <row r="49" spans="1:25" s="1" customFormat="1" ht="35.25" customHeight="1" x14ac:dyDescent="0.25">
      <c r="A49" s="176" t="s">
        <v>64</v>
      </c>
      <c r="B49" s="139" t="s">
        <v>237</v>
      </c>
      <c r="C49" s="41" t="s">
        <v>9</v>
      </c>
      <c r="D49" s="181">
        <v>0</v>
      </c>
      <c r="E49" s="181">
        <v>0</v>
      </c>
      <c r="F49" s="179" t="s">
        <v>145</v>
      </c>
      <c r="G49" s="181">
        <v>4371.22</v>
      </c>
      <c r="H49" s="181">
        <v>4099.8599999999997</v>
      </c>
      <c r="I49" s="179">
        <f>H49/G49</f>
        <v>0.93792122107786824</v>
      </c>
      <c r="J49" s="181">
        <v>0</v>
      </c>
      <c r="K49" s="181">
        <v>0</v>
      </c>
      <c r="L49" s="179" t="s">
        <v>145</v>
      </c>
      <c r="M49" s="181">
        <v>0</v>
      </c>
      <c r="N49" s="181">
        <v>0</v>
      </c>
      <c r="O49" s="179" t="s">
        <v>145</v>
      </c>
      <c r="P49" s="40">
        <f>D49+G49+J49+M49</f>
        <v>4371.22</v>
      </c>
      <c r="Q49" s="40">
        <f t="shared" si="35"/>
        <v>4099.8599999999997</v>
      </c>
      <c r="R49" s="32">
        <f t="shared" si="17"/>
        <v>0.93792122107786824</v>
      </c>
      <c r="S49" s="209" t="s">
        <v>300</v>
      </c>
      <c r="T49" s="11" t="s">
        <v>186</v>
      </c>
      <c r="U49" s="11" t="s">
        <v>186</v>
      </c>
      <c r="V49" s="58"/>
      <c r="W49" s="61"/>
      <c r="X49" s="34"/>
      <c r="Y49" s="34"/>
    </row>
    <row r="50" spans="1:25" s="1" customFormat="1" ht="46.5" customHeight="1" x14ac:dyDescent="0.25">
      <c r="A50" s="176" t="s">
        <v>65</v>
      </c>
      <c r="B50" s="139" t="s">
        <v>238</v>
      </c>
      <c r="C50" s="41" t="s">
        <v>9</v>
      </c>
      <c r="D50" s="181">
        <v>0</v>
      </c>
      <c r="E50" s="181">
        <v>0</v>
      </c>
      <c r="F50" s="179" t="s">
        <v>145</v>
      </c>
      <c r="G50" s="181">
        <v>1160</v>
      </c>
      <c r="H50" s="181">
        <v>495.4</v>
      </c>
      <c r="I50" s="179">
        <f t="shared" si="1"/>
        <v>0.42706896551724138</v>
      </c>
      <c r="J50" s="181">
        <v>0</v>
      </c>
      <c r="K50" s="181">
        <v>0</v>
      </c>
      <c r="L50" s="179" t="s">
        <v>145</v>
      </c>
      <c r="M50" s="181">
        <v>0</v>
      </c>
      <c r="N50" s="181">
        <v>0</v>
      </c>
      <c r="O50" s="179" t="s">
        <v>145</v>
      </c>
      <c r="P50" s="40">
        <f t="shared" si="35"/>
        <v>1160</v>
      </c>
      <c r="Q50" s="40">
        <f t="shared" si="35"/>
        <v>495.4</v>
      </c>
      <c r="R50" s="32">
        <f t="shared" si="17"/>
        <v>0.42706896551724138</v>
      </c>
      <c r="S50" s="11" t="s">
        <v>186</v>
      </c>
      <c r="T50" s="11" t="s">
        <v>186</v>
      </c>
      <c r="U50" s="11" t="s">
        <v>186</v>
      </c>
      <c r="V50" s="58"/>
      <c r="W50" s="162"/>
      <c r="X50" s="34"/>
      <c r="Y50" s="34"/>
    </row>
    <row r="51" spans="1:25" s="9" customFormat="1" ht="59.25" customHeight="1" x14ac:dyDescent="0.25">
      <c r="A51" s="187" t="s">
        <v>66</v>
      </c>
      <c r="B51" s="188" t="s">
        <v>239</v>
      </c>
      <c r="C51" s="187" t="s">
        <v>9</v>
      </c>
      <c r="D51" s="37">
        <f t="shared" ref="D51:E51" si="36">SUM(D52:D56)</f>
        <v>0</v>
      </c>
      <c r="E51" s="37">
        <f t="shared" si="36"/>
        <v>0</v>
      </c>
      <c r="F51" s="32" t="s">
        <v>145</v>
      </c>
      <c r="G51" s="37">
        <f>SUM(G52:G56)</f>
        <v>603540.56000000006</v>
      </c>
      <c r="H51" s="37">
        <f>SUM(H52:H56)</f>
        <v>577798.67000000004</v>
      </c>
      <c r="I51" s="32">
        <f t="shared" si="1"/>
        <v>0.95734853346061777</v>
      </c>
      <c r="J51" s="37">
        <f>SUM(J52:J56)</f>
        <v>350</v>
      </c>
      <c r="K51" s="37">
        <f>SUM(K52:K56)</f>
        <v>350</v>
      </c>
      <c r="L51" s="32" t="s">
        <v>145</v>
      </c>
      <c r="M51" s="37">
        <f t="shared" ref="M51:N51" si="37">SUM(M52:M56)</f>
        <v>0</v>
      </c>
      <c r="N51" s="37">
        <f t="shared" si="37"/>
        <v>0</v>
      </c>
      <c r="O51" s="32" t="s">
        <v>145</v>
      </c>
      <c r="P51" s="37">
        <f>SUM(P52:P56)</f>
        <v>603890.56000000006</v>
      </c>
      <c r="Q51" s="37">
        <f>SUM(Q52:Q56)</f>
        <v>578148.67000000004</v>
      </c>
      <c r="R51" s="32">
        <f t="shared" si="17"/>
        <v>0.95737325319342625</v>
      </c>
      <c r="S51" s="10" t="s">
        <v>186</v>
      </c>
      <c r="T51" s="32" t="s">
        <v>145</v>
      </c>
      <c r="U51" s="10" t="s">
        <v>145</v>
      </c>
      <c r="V51" s="57" t="s">
        <v>300</v>
      </c>
      <c r="X51" s="39"/>
      <c r="Y51" s="39"/>
    </row>
    <row r="52" spans="1:25" s="1" customFormat="1" ht="33" customHeight="1" x14ac:dyDescent="0.25">
      <c r="A52" s="176" t="s">
        <v>67</v>
      </c>
      <c r="B52" s="139" t="s">
        <v>286</v>
      </c>
      <c r="C52" s="41" t="s">
        <v>9</v>
      </c>
      <c r="D52" s="181">
        <v>0</v>
      </c>
      <c r="E52" s="181">
        <v>0</v>
      </c>
      <c r="F52" s="179" t="s">
        <v>145</v>
      </c>
      <c r="G52" s="181">
        <v>24968.43</v>
      </c>
      <c r="H52" s="181">
        <v>24942.11</v>
      </c>
      <c r="I52" s="179">
        <f>H52/G52</f>
        <v>0.99894586884317516</v>
      </c>
      <c r="J52" s="181">
        <v>0</v>
      </c>
      <c r="K52" s="181">
        <v>0</v>
      </c>
      <c r="L52" s="179" t="s">
        <v>145</v>
      </c>
      <c r="M52" s="181">
        <v>0</v>
      </c>
      <c r="N52" s="181">
        <v>0</v>
      </c>
      <c r="O52" s="179" t="s">
        <v>145</v>
      </c>
      <c r="P52" s="40">
        <f t="shared" ref="P52:Q56" si="38">D52+G52+J52+M52</f>
        <v>24968.43</v>
      </c>
      <c r="Q52" s="40">
        <f t="shared" si="38"/>
        <v>24942.11</v>
      </c>
      <c r="R52" s="32">
        <f t="shared" si="17"/>
        <v>0.99894586884317516</v>
      </c>
      <c r="S52" s="11" t="s">
        <v>186</v>
      </c>
      <c r="T52" s="11" t="s">
        <v>186</v>
      </c>
      <c r="U52" s="11" t="s">
        <v>186</v>
      </c>
      <c r="V52" s="58"/>
      <c r="W52" s="61"/>
      <c r="X52" s="34"/>
      <c r="Y52" s="34"/>
    </row>
    <row r="53" spans="1:25" s="1" customFormat="1" ht="30.75" customHeight="1" x14ac:dyDescent="0.25">
      <c r="A53" s="176" t="s">
        <v>68</v>
      </c>
      <c r="B53" s="139" t="s">
        <v>155</v>
      </c>
      <c r="C53" s="41" t="s">
        <v>9</v>
      </c>
      <c r="D53" s="181">
        <v>0</v>
      </c>
      <c r="E53" s="181">
        <v>0</v>
      </c>
      <c r="F53" s="179" t="s">
        <v>145</v>
      </c>
      <c r="G53" s="181">
        <v>350</v>
      </c>
      <c r="H53" s="181">
        <v>350</v>
      </c>
      <c r="I53" s="179">
        <f t="shared" si="1"/>
        <v>1</v>
      </c>
      <c r="J53" s="181">
        <v>350</v>
      </c>
      <c r="K53" s="181">
        <v>350</v>
      </c>
      <c r="L53" s="179">
        <f t="shared" si="12"/>
        <v>1</v>
      </c>
      <c r="M53" s="181">
        <v>0</v>
      </c>
      <c r="N53" s="181">
        <v>0</v>
      </c>
      <c r="O53" s="179" t="s">
        <v>145</v>
      </c>
      <c r="P53" s="40">
        <f t="shared" si="38"/>
        <v>700</v>
      </c>
      <c r="Q53" s="40">
        <f t="shared" si="38"/>
        <v>700</v>
      </c>
      <c r="R53" s="32">
        <f t="shared" si="17"/>
        <v>1</v>
      </c>
      <c r="S53" s="11" t="s">
        <v>186</v>
      </c>
      <c r="T53" s="11" t="s">
        <v>186</v>
      </c>
      <c r="U53" s="11" t="s">
        <v>186</v>
      </c>
      <c r="V53" s="58"/>
      <c r="W53" s="61"/>
      <c r="X53" s="34"/>
      <c r="Y53" s="34"/>
    </row>
    <row r="54" spans="1:25" s="1" customFormat="1" ht="74.25" customHeight="1" x14ac:dyDescent="0.25">
      <c r="A54" s="176" t="s">
        <v>69</v>
      </c>
      <c r="B54" s="139" t="s">
        <v>240</v>
      </c>
      <c r="C54" s="176" t="s">
        <v>13</v>
      </c>
      <c r="D54" s="181">
        <v>0</v>
      </c>
      <c r="E54" s="181">
        <v>0</v>
      </c>
      <c r="F54" s="179" t="s">
        <v>145</v>
      </c>
      <c r="G54" s="181">
        <v>11242</v>
      </c>
      <c r="H54" s="181">
        <v>1.52</v>
      </c>
      <c r="I54" s="179">
        <f t="shared" si="1"/>
        <v>1.3520725849492973E-4</v>
      </c>
      <c r="J54" s="181">
        <v>0</v>
      </c>
      <c r="K54" s="181">
        <v>0</v>
      </c>
      <c r="L54" s="179" t="s">
        <v>145</v>
      </c>
      <c r="M54" s="181">
        <v>0</v>
      </c>
      <c r="N54" s="181">
        <v>0</v>
      </c>
      <c r="O54" s="179" t="s">
        <v>145</v>
      </c>
      <c r="P54" s="40">
        <f t="shared" si="38"/>
        <v>11242</v>
      </c>
      <c r="Q54" s="40">
        <f t="shared" si="38"/>
        <v>1.52</v>
      </c>
      <c r="R54" s="32">
        <f t="shared" si="17"/>
        <v>1.3520725849492973E-4</v>
      </c>
      <c r="S54" s="11" t="s">
        <v>186</v>
      </c>
      <c r="T54" s="11" t="s">
        <v>186</v>
      </c>
      <c r="U54" s="11" t="s">
        <v>187</v>
      </c>
      <c r="V54" s="169"/>
      <c r="W54" s="170"/>
      <c r="X54" s="34"/>
      <c r="Y54" s="34"/>
    </row>
    <row r="55" spans="1:25" s="1" customFormat="1" ht="33.75" customHeight="1" x14ac:dyDescent="0.25">
      <c r="A55" s="176" t="s">
        <v>70</v>
      </c>
      <c r="B55" s="139" t="s">
        <v>191</v>
      </c>
      <c r="C55" s="41" t="s">
        <v>9</v>
      </c>
      <c r="D55" s="181">
        <v>0</v>
      </c>
      <c r="E55" s="181">
        <v>0</v>
      </c>
      <c r="F55" s="179" t="s">
        <v>145</v>
      </c>
      <c r="G55" s="181">
        <v>1800</v>
      </c>
      <c r="H55" s="181">
        <v>0</v>
      </c>
      <c r="I55" s="179">
        <f>H55/G55</f>
        <v>0</v>
      </c>
      <c r="J55" s="181">
        <v>0</v>
      </c>
      <c r="K55" s="181">
        <v>0</v>
      </c>
      <c r="L55" s="179" t="s">
        <v>145</v>
      </c>
      <c r="M55" s="181">
        <v>0</v>
      </c>
      <c r="N55" s="181">
        <v>0</v>
      </c>
      <c r="O55" s="179" t="s">
        <v>145</v>
      </c>
      <c r="P55" s="40">
        <f t="shared" si="38"/>
        <v>1800</v>
      </c>
      <c r="Q55" s="40">
        <f t="shared" si="38"/>
        <v>0</v>
      </c>
      <c r="R55" s="32">
        <f t="shared" si="17"/>
        <v>0</v>
      </c>
      <c r="S55" s="11" t="s">
        <v>186</v>
      </c>
      <c r="T55" s="11" t="s">
        <v>186</v>
      </c>
      <c r="U55" s="11" t="s">
        <v>187</v>
      </c>
      <c r="V55" s="58"/>
      <c r="W55" s="162"/>
      <c r="X55" s="34"/>
      <c r="Y55" s="34"/>
    </row>
    <row r="56" spans="1:25" s="1" customFormat="1" ht="45" x14ac:dyDescent="0.25">
      <c r="A56" s="176" t="s">
        <v>71</v>
      </c>
      <c r="B56" s="139" t="s">
        <v>72</v>
      </c>
      <c r="C56" s="41" t="s">
        <v>9</v>
      </c>
      <c r="D56" s="181">
        <v>0</v>
      </c>
      <c r="E56" s="181">
        <v>0</v>
      </c>
      <c r="F56" s="179" t="s">
        <v>145</v>
      </c>
      <c r="G56" s="181">
        <v>565180.13</v>
      </c>
      <c r="H56" s="181">
        <v>552505.04</v>
      </c>
      <c r="I56" s="179">
        <f t="shared" si="1"/>
        <v>0.97757336231901859</v>
      </c>
      <c r="J56" s="181">
        <v>0</v>
      </c>
      <c r="K56" s="181">
        <v>0</v>
      </c>
      <c r="L56" s="179" t="s">
        <v>145</v>
      </c>
      <c r="M56" s="181">
        <v>0</v>
      </c>
      <c r="N56" s="181">
        <v>0</v>
      </c>
      <c r="O56" s="179" t="s">
        <v>145</v>
      </c>
      <c r="P56" s="40">
        <f t="shared" si="38"/>
        <v>565180.13</v>
      </c>
      <c r="Q56" s="40">
        <f t="shared" si="38"/>
        <v>552505.04</v>
      </c>
      <c r="R56" s="32">
        <f t="shared" si="17"/>
        <v>0.97757336231901859</v>
      </c>
      <c r="S56" s="209" t="s">
        <v>145</v>
      </c>
      <c r="T56" s="11" t="s">
        <v>186</v>
      </c>
      <c r="U56" s="11" t="s">
        <v>186</v>
      </c>
      <c r="V56" s="58"/>
      <c r="W56" s="61"/>
      <c r="X56" s="34"/>
      <c r="Y56" s="34"/>
    </row>
    <row r="57" spans="1:25" s="9" customFormat="1" ht="30.75" customHeight="1" x14ac:dyDescent="0.25">
      <c r="A57" s="187" t="s">
        <v>73</v>
      </c>
      <c r="B57" s="188" t="s">
        <v>241</v>
      </c>
      <c r="C57" s="187" t="s">
        <v>6</v>
      </c>
      <c r="D57" s="37">
        <v>66032.600000000006</v>
      </c>
      <c r="E57" s="37">
        <v>64903</v>
      </c>
      <c r="F57" s="32">
        <f t="shared" si="0"/>
        <v>0.98289329815878812</v>
      </c>
      <c r="G57" s="37">
        <f>SUM(G58:G62)</f>
        <v>1797464.0699999998</v>
      </c>
      <c r="H57" s="37">
        <f>SUM(H58:H62)</f>
        <v>1773583.3600000001</v>
      </c>
      <c r="I57" s="32">
        <f t="shared" si="1"/>
        <v>0.98671422121945407</v>
      </c>
      <c r="J57" s="37">
        <f>SUM(J58:J62)</f>
        <v>5001.93</v>
      </c>
      <c r="K57" s="37">
        <f>SUM(K58:K62)</f>
        <v>1144.3699999999999</v>
      </c>
      <c r="L57" s="32">
        <f t="shared" si="12"/>
        <v>0.22878568872415245</v>
      </c>
      <c r="M57" s="37">
        <f>SUM(M58:M62)</f>
        <v>0</v>
      </c>
      <c r="N57" s="37">
        <f>SUM(N58:N62)</f>
        <v>0</v>
      </c>
      <c r="O57" s="32" t="s">
        <v>145</v>
      </c>
      <c r="P57" s="37">
        <f>SUM(P58:P62)</f>
        <v>1868498.5999999999</v>
      </c>
      <c r="Q57" s="37">
        <f>SUM(Q58:Q62)</f>
        <v>1839630.7300000002</v>
      </c>
      <c r="R57" s="32">
        <f t="shared" si="17"/>
        <v>0.984550231934881</v>
      </c>
      <c r="S57" s="10" t="s">
        <v>186</v>
      </c>
      <c r="T57" s="32" t="s">
        <v>145</v>
      </c>
      <c r="U57" s="10" t="s">
        <v>145</v>
      </c>
      <c r="V57" s="57" t="s">
        <v>300</v>
      </c>
      <c r="W57" s="63"/>
      <c r="X57" s="39"/>
      <c r="Y57" s="39"/>
    </row>
    <row r="58" spans="1:25" s="1" customFormat="1" ht="30" customHeight="1" x14ac:dyDescent="0.25">
      <c r="A58" s="176" t="s">
        <v>74</v>
      </c>
      <c r="B58" s="139" t="s">
        <v>242</v>
      </c>
      <c r="C58" s="176" t="s">
        <v>192</v>
      </c>
      <c r="D58" s="181">
        <v>0</v>
      </c>
      <c r="E58" s="181">
        <v>0</v>
      </c>
      <c r="F58" s="179" t="s">
        <v>145</v>
      </c>
      <c r="G58" s="181">
        <v>49984.42</v>
      </c>
      <c r="H58" s="181">
        <v>29744.99</v>
      </c>
      <c r="I58" s="179">
        <f t="shared" si="1"/>
        <v>0.59508522855721846</v>
      </c>
      <c r="J58" s="181">
        <v>360</v>
      </c>
      <c r="K58" s="181">
        <v>0</v>
      </c>
      <c r="L58" s="179">
        <f t="shared" si="12"/>
        <v>0</v>
      </c>
      <c r="M58" s="181">
        <v>0</v>
      </c>
      <c r="N58" s="181">
        <v>0</v>
      </c>
      <c r="O58" s="179" t="s">
        <v>145</v>
      </c>
      <c r="P58" s="40">
        <f t="shared" ref="P58:Q59" si="39">D58+G58+J58+M58</f>
        <v>50344.42</v>
      </c>
      <c r="Q58" s="40">
        <f t="shared" si="39"/>
        <v>29744.99</v>
      </c>
      <c r="R58" s="32">
        <f t="shared" si="17"/>
        <v>0.59082992712995808</v>
      </c>
      <c r="S58" s="11" t="s">
        <v>186</v>
      </c>
      <c r="T58" s="11" t="s">
        <v>186</v>
      </c>
      <c r="U58" s="11" t="s">
        <v>186</v>
      </c>
      <c r="V58" s="11"/>
      <c r="W58" s="175"/>
      <c r="X58" s="122"/>
      <c r="Y58" s="34"/>
    </row>
    <row r="59" spans="1:25" s="1" customFormat="1" ht="29.25" customHeight="1" x14ac:dyDescent="0.25">
      <c r="A59" s="76" t="s">
        <v>75</v>
      </c>
      <c r="B59" s="160" t="s">
        <v>306</v>
      </c>
      <c r="C59" s="76" t="s">
        <v>6</v>
      </c>
      <c r="D59" s="181">
        <v>14202.1</v>
      </c>
      <c r="E59" s="181">
        <v>14202.1</v>
      </c>
      <c r="F59" s="179">
        <f t="shared" si="0"/>
        <v>1</v>
      </c>
      <c r="G59" s="181">
        <v>16359.8</v>
      </c>
      <c r="H59" s="181">
        <v>16359.8</v>
      </c>
      <c r="I59" s="179">
        <f t="shared" si="1"/>
        <v>1</v>
      </c>
      <c r="J59" s="181">
        <v>4641.93</v>
      </c>
      <c r="K59" s="181">
        <v>1144.3699999999999</v>
      </c>
      <c r="L59" s="179">
        <f t="shared" si="12"/>
        <v>0.2465289222370867</v>
      </c>
      <c r="M59" s="181">
        <v>0</v>
      </c>
      <c r="N59" s="181">
        <v>0</v>
      </c>
      <c r="O59" s="179" t="s">
        <v>145</v>
      </c>
      <c r="P59" s="40">
        <f t="shared" si="39"/>
        <v>35203.83</v>
      </c>
      <c r="Q59" s="40">
        <f t="shared" si="39"/>
        <v>31706.27</v>
      </c>
      <c r="R59" s="32">
        <f t="shared" si="17"/>
        <v>0.90064831014125446</v>
      </c>
      <c r="S59" s="11" t="s">
        <v>186</v>
      </c>
      <c r="T59" s="11" t="s">
        <v>186</v>
      </c>
      <c r="U59" s="11" t="s">
        <v>186</v>
      </c>
      <c r="V59" s="58"/>
      <c r="W59" s="61"/>
      <c r="X59" s="43"/>
      <c r="Y59" s="43"/>
    </row>
    <row r="60" spans="1:25" s="1" customFormat="1" ht="19.5" customHeight="1" x14ac:dyDescent="0.25">
      <c r="A60" s="176" t="s">
        <v>77</v>
      </c>
      <c r="B60" s="202" t="s">
        <v>76</v>
      </c>
      <c r="C60" s="203" t="s">
        <v>6</v>
      </c>
      <c r="D60" s="159">
        <v>48159.6</v>
      </c>
      <c r="E60" s="181">
        <v>48159.6</v>
      </c>
      <c r="F60" s="179">
        <f t="shared" si="0"/>
        <v>1</v>
      </c>
      <c r="G60" s="181">
        <v>1727197.63</v>
      </c>
      <c r="H60" s="181">
        <v>1725677.09</v>
      </c>
      <c r="I60" s="179">
        <f t="shared" si="1"/>
        <v>0.99911964909308049</v>
      </c>
      <c r="J60" s="181">
        <v>0</v>
      </c>
      <c r="K60" s="181">
        <v>0</v>
      </c>
      <c r="L60" s="179" t="s">
        <v>145</v>
      </c>
      <c r="M60" s="181">
        <v>0</v>
      </c>
      <c r="N60" s="181">
        <v>0</v>
      </c>
      <c r="O60" s="179" t="s">
        <v>145</v>
      </c>
      <c r="P60" s="40">
        <f t="shared" ref="P60" si="40">D60+G60+J60+M60</f>
        <v>1775357.23</v>
      </c>
      <c r="Q60" s="40">
        <f t="shared" ref="Q60" si="41">E60+H60+K60+N60</f>
        <v>1773836.6900000002</v>
      </c>
      <c r="R60" s="32">
        <f t="shared" si="17"/>
        <v>0.99914353011647139</v>
      </c>
      <c r="S60" s="209" t="s">
        <v>307</v>
      </c>
      <c r="T60" s="11" t="s">
        <v>186</v>
      </c>
      <c r="U60" s="11" t="s">
        <v>186</v>
      </c>
      <c r="V60" s="58"/>
      <c r="W60" s="61"/>
      <c r="X60" s="34"/>
      <c r="Y60" s="34"/>
    </row>
    <row r="61" spans="1:25" s="129" customFormat="1" ht="21.75" customHeight="1" x14ac:dyDescent="0.25">
      <c r="A61" s="176" t="s">
        <v>160</v>
      </c>
      <c r="B61" s="138" t="s">
        <v>161</v>
      </c>
      <c r="C61" s="176" t="s">
        <v>162</v>
      </c>
      <c r="D61" s="159">
        <v>0</v>
      </c>
      <c r="E61" s="181">
        <v>0</v>
      </c>
      <c r="F61" s="179" t="s">
        <v>145</v>
      </c>
      <c r="G61" s="181">
        <v>3922.22</v>
      </c>
      <c r="H61" s="181">
        <v>1801.48</v>
      </c>
      <c r="I61" s="179">
        <f t="shared" si="1"/>
        <v>0.45930111008561481</v>
      </c>
      <c r="J61" s="181">
        <v>0</v>
      </c>
      <c r="K61" s="181">
        <v>0</v>
      </c>
      <c r="L61" s="179" t="s">
        <v>145</v>
      </c>
      <c r="M61" s="181">
        <v>0</v>
      </c>
      <c r="N61" s="181">
        <v>0</v>
      </c>
      <c r="O61" s="179" t="s">
        <v>145</v>
      </c>
      <c r="P61" s="40">
        <f>D61+G61+J61+M61</f>
        <v>3922.22</v>
      </c>
      <c r="Q61" s="40">
        <f>E61+H61+K61+N61</f>
        <v>1801.48</v>
      </c>
      <c r="R61" s="32">
        <f>Q61/P61</f>
        <v>0.45930111008561481</v>
      </c>
      <c r="S61" s="209" t="s">
        <v>145</v>
      </c>
      <c r="T61" s="11" t="s">
        <v>186</v>
      </c>
      <c r="U61" s="11" t="s">
        <v>186</v>
      </c>
      <c r="V61" s="58"/>
      <c r="W61" s="61"/>
      <c r="X61" s="128"/>
      <c r="Y61" s="128"/>
    </row>
    <row r="62" spans="1:25" s="1" customFormat="1" ht="119.25" customHeight="1" x14ac:dyDescent="0.25">
      <c r="A62" s="161" t="s">
        <v>164</v>
      </c>
      <c r="B62" s="185" t="s">
        <v>318</v>
      </c>
      <c r="C62" s="161" t="s">
        <v>6</v>
      </c>
      <c r="D62" s="181" t="s">
        <v>321</v>
      </c>
      <c r="E62" s="181" t="s">
        <v>320</v>
      </c>
      <c r="F62" s="179">
        <v>0.69199999999999995</v>
      </c>
      <c r="G62" s="181">
        <v>0</v>
      </c>
      <c r="H62" s="181">
        <v>0</v>
      </c>
      <c r="I62" s="179" t="s">
        <v>145</v>
      </c>
      <c r="J62" s="181">
        <v>0</v>
      </c>
      <c r="K62" s="181">
        <v>0</v>
      </c>
      <c r="L62" s="179" t="s">
        <v>145</v>
      </c>
      <c r="M62" s="181">
        <v>0</v>
      </c>
      <c r="N62" s="181">
        <v>0</v>
      </c>
      <c r="O62" s="179" t="s">
        <v>145</v>
      </c>
      <c r="P62" s="40">
        <v>3670.9</v>
      </c>
      <c r="Q62" s="40">
        <v>2541.3000000000002</v>
      </c>
      <c r="R62" s="32">
        <f>Q62/P62</f>
        <v>0.69228254651447874</v>
      </c>
      <c r="S62" s="209" t="s">
        <v>145</v>
      </c>
      <c r="T62" s="11" t="s">
        <v>186</v>
      </c>
      <c r="U62" s="11" t="s">
        <v>186</v>
      </c>
      <c r="V62" s="58"/>
      <c r="W62" s="173"/>
      <c r="X62" s="34"/>
      <c r="Y62" s="34"/>
    </row>
    <row r="63" spans="1:25" s="9" customFormat="1" ht="33.75" customHeight="1" x14ac:dyDescent="0.25">
      <c r="A63" s="187" t="s">
        <v>78</v>
      </c>
      <c r="B63" s="188" t="s">
        <v>243</v>
      </c>
      <c r="C63" s="187" t="s">
        <v>194</v>
      </c>
      <c r="D63" s="37">
        <v>209130.9</v>
      </c>
      <c r="E63" s="37">
        <v>206395.9</v>
      </c>
      <c r="F63" s="32">
        <f t="shared" si="0"/>
        <v>0.98692206651432191</v>
      </c>
      <c r="G63" s="37">
        <f>SUM(G64:G65)</f>
        <v>323551.83</v>
      </c>
      <c r="H63" s="37">
        <f>SUM(H64:H65)</f>
        <v>317325.02</v>
      </c>
      <c r="I63" s="32">
        <f t="shared" si="1"/>
        <v>0.98075482991395846</v>
      </c>
      <c r="J63" s="37">
        <f>SUM(J64:J65)</f>
        <v>15871.55</v>
      </c>
      <c r="K63" s="37">
        <f>SUM(K64:K65)</f>
        <v>15724.74</v>
      </c>
      <c r="L63" s="32">
        <f t="shared" si="12"/>
        <v>0.99075011577319172</v>
      </c>
      <c r="M63" s="37">
        <f>SUM(M64:M65)</f>
        <v>250000</v>
      </c>
      <c r="N63" s="37">
        <f>SUM(N64:N65)</f>
        <v>250000</v>
      </c>
      <c r="O63" s="179">
        <f t="shared" si="20"/>
        <v>1</v>
      </c>
      <c r="P63" s="37">
        <f>SUM(P64:P65)</f>
        <v>798554.25</v>
      </c>
      <c r="Q63" s="37">
        <f>SUM(Q64:Q65)</f>
        <v>789445.68</v>
      </c>
      <c r="R63" s="32">
        <f t="shared" si="17"/>
        <v>0.98859367413046773</v>
      </c>
      <c r="S63" s="10" t="s">
        <v>186</v>
      </c>
      <c r="T63" s="32" t="s">
        <v>145</v>
      </c>
      <c r="U63" s="10" t="s">
        <v>145</v>
      </c>
      <c r="V63" s="57" t="s">
        <v>300</v>
      </c>
      <c r="W63" s="63"/>
      <c r="X63" s="39"/>
      <c r="Y63" s="39"/>
    </row>
    <row r="64" spans="1:25" s="1" customFormat="1" ht="45" x14ac:dyDescent="0.25">
      <c r="A64" s="176" t="s">
        <v>79</v>
      </c>
      <c r="B64" s="139" t="s">
        <v>322</v>
      </c>
      <c r="C64" s="176" t="s">
        <v>194</v>
      </c>
      <c r="D64" s="181" t="s">
        <v>310</v>
      </c>
      <c r="E64" s="181" t="s">
        <v>311</v>
      </c>
      <c r="F64" s="179">
        <v>0.996</v>
      </c>
      <c r="G64" s="181">
        <v>73198.58</v>
      </c>
      <c r="H64" s="181">
        <v>72898.98</v>
      </c>
      <c r="I64" s="179">
        <f t="shared" si="1"/>
        <v>0.99590702442588364</v>
      </c>
      <c r="J64" s="181">
        <v>15871.55</v>
      </c>
      <c r="K64" s="181">
        <v>15724.74</v>
      </c>
      <c r="L64" s="179">
        <f t="shared" si="12"/>
        <v>0.99075011577319172</v>
      </c>
      <c r="M64" s="181">
        <v>0</v>
      </c>
      <c r="N64" s="181">
        <v>0</v>
      </c>
      <c r="O64" s="179" t="s">
        <v>145</v>
      </c>
      <c r="P64" s="40">
        <v>219589.8</v>
      </c>
      <c r="Q64" s="40">
        <v>218593.4</v>
      </c>
      <c r="R64" s="32">
        <f t="shared" si="17"/>
        <v>0.99546244862010902</v>
      </c>
      <c r="S64" s="11" t="s">
        <v>186</v>
      </c>
      <c r="T64" s="11" t="s">
        <v>186</v>
      </c>
      <c r="U64" s="11" t="s">
        <v>186</v>
      </c>
      <c r="V64" s="58"/>
      <c r="W64" s="61"/>
      <c r="X64" s="34"/>
      <c r="Y64" s="34"/>
    </row>
    <row r="65" spans="1:26" s="1" customFormat="1" ht="30.75" customHeight="1" x14ac:dyDescent="0.25">
      <c r="A65" s="176" t="s">
        <v>80</v>
      </c>
      <c r="B65" s="139" t="s">
        <v>81</v>
      </c>
      <c r="C65" s="176" t="s">
        <v>194</v>
      </c>
      <c r="D65" s="181">
        <v>78611.199999999997</v>
      </c>
      <c r="E65" s="181">
        <v>76426.240000000005</v>
      </c>
      <c r="F65" s="179">
        <f t="shared" si="0"/>
        <v>0.97220548725881306</v>
      </c>
      <c r="G65" s="181">
        <v>250353.25</v>
      </c>
      <c r="H65" s="181">
        <v>244426.04</v>
      </c>
      <c r="I65" s="179">
        <f t="shared" si="1"/>
        <v>0.97632461332137688</v>
      </c>
      <c r="J65" s="181">
        <v>0</v>
      </c>
      <c r="K65" s="181">
        <v>0</v>
      </c>
      <c r="L65" s="179" t="s">
        <v>145</v>
      </c>
      <c r="M65" s="181">
        <v>250000</v>
      </c>
      <c r="N65" s="181">
        <v>250000</v>
      </c>
      <c r="O65" s="179">
        <f t="shared" si="20"/>
        <v>1</v>
      </c>
      <c r="P65" s="40">
        <f t="shared" ref="P65:Q65" si="42">D65+G65+J65+M65</f>
        <v>578964.44999999995</v>
      </c>
      <c r="Q65" s="40">
        <f t="shared" si="42"/>
        <v>570852.28</v>
      </c>
      <c r="R65" s="32">
        <f t="shared" si="17"/>
        <v>0.98598848340342848</v>
      </c>
      <c r="S65" s="209" t="s">
        <v>145</v>
      </c>
      <c r="T65" s="11" t="s">
        <v>186</v>
      </c>
      <c r="U65" s="11" t="s">
        <v>186</v>
      </c>
      <c r="V65" s="58"/>
      <c r="W65" s="61"/>
      <c r="X65" s="34"/>
      <c r="Y65" s="34"/>
    </row>
    <row r="66" spans="1:26" s="9" customFormat="1" ht="43.5" customHeight="1" x14ac:dyDescent="0.25">
      <c r="A66" s="187" t="s">
        <v>82</v>
      </c>
      <c r="B66" s="188" t="s">
        <v>244</v>
      </c>
      <c r="C66" s="187" t="s">
        <v>195</v>
      </c>
      <c r="D66" s="37">
        <f>SUM(D67:D69)</f>
        <v>313464.3</v>
      </c>
      <c r="E66" s="37">
        <f>SUM(E67:E69)</f>
        <v>312878.01</v>
      </c>
      <c r="F66" s="32">
        <f t="shared" si="0"/>
        <v>0.9981296434713619</v>
      </c>
      <c r="G66" s="37">
        <f>SUM(G67:G69)</f>
        <v>185135.27</v>
      </c>
      <c r="H66" s="37">
        <f>SUM(H67:H69)</f>
        <v>141976.24</v>
      </c>
      <c r="I66" s="32">
        <f t="shared" si="1"/>
        <v>0.76687840193821522</v>
      </c>
      <c r="J66" s="37">
        <f>SUM(J67:J69)</f>
        <v>315.79000000000002</v>
      </c>
      <c r="K66" s="37">
        <f>SUM(K67:K69)</f>
        <v>315.79000000000002</v>
      </c>
      <c r="L66" s="32">
        <f t="shared" si="12"/>
        <v>1</v>
      </c>
      <c r="M66" s="37">
        <f t="shared" ref="M66:N66" si="43">SUM(M67:M69)</f>
        <v>169</v>
      </c>
      <c r="N66" s="37">
        <f t="shared" si="43"/>
        <v>169</v>
      </c>
      <c r="O66" s="32">
        <f t="shared" si="20"/>
        <v>1</v>
      </c>
      <c r="P66" s="37">
        <f>SUM(P67:P69)</f>
        <v>499084.36000000004</v>
      </c>
      <c r="Q66" s="37">
        <f>SUM(Q67:Q69)</f>
        <v>455339.04</v>
      </c>
      <c r="R66" s="32">
        <f t="shared" si="17"/>
        <v>0.91234884619505996</v>
      </c>
      <c r="S66" s="10" t="s">
        <v>186</v>
      </c>
      <c r="T66" s="32" t="s">
        <v>145</v>
      </c>
      <c r="U66" s="10" t="s">
        <v>145</v>
      </c>
      <c r="V66" s="57" t="s">
        <v>300</v>
      </c>
      <c r="W66" s="63"/>
      <c r="X66" s="39"/>
      <c r="Y66" s="39"/>
    </row>
    <row r="67" spans="1:26" s="1" customFormat="1" ht="30.75" customHeight="1" x14ac:dyDescent="0.25">
      <c r="A67" s="176" t="s">
        <v>83</v>
      </c>
      <c r="B67" s="139" t="s">
        <v>245</v>
      </c>
      <c r="C67" s="176" t="s">
        <v>195</v>
      </c>
      <c r="D67" s="181">
        <v>0</v>
      </c>
      <c r="E67" s="181">
        <v>0</v>
      </c>
      <c r="F67" s="179" t="s">
        <v>145</v>
      </c>
      <c r="G67" s="181">
        <v>56625.9</v>
      </c>
      <c r="H67" s="181">
        <v>34565.800000000003</v>
      </c>
      <c r="I67" s="179">
        <f t="shared" si="1"/>
        <v>0.61042385198292659</v>
      </c>
      <c r="J67" s="181">
        <v>0</v>
      </c>
      <c r="K67" s="181">
        <v>0</v>
      </c>
      <c r="L67" s="179" t="s">
        <v>145</v>
      </c>
      <c r="M67" s="181">
        <v>169</v>
      </c>
      <c r="N67" s="181">
        <v>169</v>
      </c>
      <c r="O67" s="179">
        <f t="shared" si="20"/>
        <v>1</v>
      </c>
      <c r="P67" s="40">
        <f t="shared" ref="P67:Q69" si="44">D67+G67+J67+M67</f>
        <v>56794.9</v>
      </c>
      <c r="Q67" s="40">
        <f t="shared" si="44"/>
        <v>34734.800000000003</v>
      </c>
      <c r="R67" s="32">
        <f t="shared" si="17"/>
        <v>0.61158308228379665</v>
      </c>
      <c r="S67" s="11" t="s">
        <v>186</v>
      </c>
      <c r="T67" s="11" t="s">
        <v>186</v>
      </c>
      <c r="U67" s="11" t="s">
        <v>186</v>
      </c>
      <c r="V67" s="57"/>
      <c r="W67" s="61"/>
      <c r="X67" s="34"/>
      <c r="Y67" s="34"/>
    </row>
    <row r="68" spans="1:26" s="1" customFormat="1" ht="33.75" customHeight="1" x14ac:dyDescent="0.25">
      <c r="A68" s="176" t="s">
        <v>84</v>
      </c>
      <c r="B68" s="139" t="s">
        <v>287</v>
      </c>
      <c r="C68" s="176" t="s">
        <v>195</v>
      </c>
      <c r="D68" s="181">
        <v>313464.3</v>
      </c>
      <c r="E68" s="181">
        <v>312878.01</v>
      </c>
      <c r="F68" s="179">
        <f t="shared" si="0"/>
        <v>0.9981296434713619</v>
      </c>
      <c r="G68" s="181">
        <v>81843.22</v>
      </c>
      <c r="H68" s="181">
        <v>69003.149999999994</v>
      </c>
      <c r="I68" s="179">
        <f t="shared" si="1"/>
        <v>0.84311382176800953</v>
      </c>
      <c r="J68" s="181">
        <v>315.79000000000002</v>
      </c>
      <c r="K68" s="181">
        <v>315.79000000000002</v>
      </c>
      <c r="L68" s="179" t="s">
        <v>145</v>
      </c>
      <c r="M68" s="181">
        <v>0</v>
      </c>
      <c r="N68" s="181">
        <v>0</v>
      </c>
      <c r="O68" s="179" t="s">
        <v>145</v>
      </c>
      <c r="P68" s="40">
        <f t="shared" si="44"/>
        <v>395623.31</v>
      </c>
      <c r="Q68" s="40">
        <f t="shared" si="44"/>
        <v>382196.95</v>
      </c>
      <c r="R68" s="32">
        <f t="shared" si="17"/>
        <v>0.96606276814174574</v>
      </c>
      <c r="S68" s="11" t="s">
        <v>186</v>
      </c>
      <c r="T68" s="11" t="s">
        <v>186</v>
      </c>
      <c r="U68" s="11" t="s">
        <v>300</v>
      </c>
      <c r="V68" s="57"/>
      <c r="W68" s="61"/>
      <c r="X68" s="34"/>
      <c r="Y68" s="34"/>
    </row>
    <row r="69" spans="1:26" s="1" customFormat="1" ht="18" customHeight="1" x14ac:dyDescent="0.25">
      <c r="A69" s="176" t="s">
        <v>85</v>
      </c>
      <c r="B69" s="139" t="s">
        <v>193</v>
      </c>
      <c r="C69" s="176" t="s">
        <v>195</v>
      </c>
      <c r="D69" s="181">
        <v>0</v>
      </c>
      <c r="E69" s="181">
        <v>0</v>
      </c>
      <c r="F69" s="179" t="s">
        <v>145</v>
      </c>
      <c r="G69" s="181">
        <v>46666.15</v>
      </c>
      <c r="H69" s="181">
        <v>38407.29</v>
      </c>
      <c r="I69" s="179">
        <f t="shared" si="1"/>
        <v>0.82302246917733735</v>
      </c>
      <c r="J69" s="181">
        <v>0</v>
      </c>
      <c r="K69" s="181">
        <v>0</v>
      </c>
      <c r="L69" s="179" t="s">
        <v>145</v>
      </c>
      <c r="M69" s="181">
        <v>0</v>
      </c>
      <c r="N69" s="181">
        <v>0</v>
      </c>
      <c r="O69" s="179" t="s">
        <v>145</v>
      </c>
      <c r="P69" s="40">
        <f t="shared" si="44"/>
        <v>46666.15</v>
      </c>
      <c r="Q69" s="40">
        <f t="shared" si="44"/>
        <v>38407.29</v>
      </c>
      <c r="R69" s="32">
        <f t="shared" si="17"/>
        <v>0.82302246917733735</v>
      </c>
      <c r="S69" s="209" t="s">
        <v>145</v>
      </c>
      <c r="T69" s="11" t="s">
        <v>186</v>
      </c>
      <c r="U69" s="11" t="s">
        <v>186</v>
      </c>
      <c r="V69" s="58"/>
      <c r="W69" s="61"/>
      <c r="X69" s="34"/>
      <c r="Y69" s="34"/>
    </row>
    <row r="70" spans="1:26" s="9" customFormat="1" ht="43.5" customHeight="1" x14ac:dyDescent="0.25">
      <c r="A70" s="187" t="s">
        <v>86</v>
      </c>
      <c r="B70" s="188" t="s">
        <v>246</v>
      </c>
      <c r="C70" s="187" t="s">
        <v>195</v>
      </c>
      <c r="D70" s="37">
        <f>SUM(D71)</f>
        <v>28875.8</v>
      </c>
      <c r="E70" s="37">
        <f>SUM(E71)</f>
        <v>28875.8</v>
      </c>
      <c r="F70" s="32">
        <f t="shared" si="0"/>
        <v>1</v>
      </c>
      <c r="G70" s="37">
        <f>SUM(G71)</f>
        <v>19007.099999999999</v>
      </c>
      <c r="H70" s="37">
        <f>SUM(H71)</f>
        <v>11511.92</v>
      </c>
      <c r="I70" s="32">
        <f t="shared" si="1"/>
        <v>0.60566419916767955</v>
      </c>
      <c r="J70" s="37">
        <f>SUM(J71)</f>
        <v>0</v>
      </c>
      <c r="K70" s="37">
        <f>SUM(K71)</f>
        <v>0</v>
      </c>
      <c r="L70" s="32" t="s">
        <v>145</v>
      </c>
      <c r="M70" s="37">
        <f>SUM(M71)</f>
        <v>462143.4</v>
      </c>
      <c r="N70" s="37">
        <f>SUM(N71)</f>
        <v>462143.4</v>
      </c>
      <c r="O70" s="32">
        <f t="shared" si="20"/>
        <v>1</v>
      </c>
      <c r="P70" s="37">
        <f>SUM(P71:P71)</f>
        <v>510026.30000000005</v>
      </c>
      <c r="Q70" s="37">
        <f>SUM(Q71:Q71)</f>
        <v>502531.12</v>
      </c>
      <c r="R70" s="32">
        <f t="shared" si="17"/>
        <v>0.98530432646316468</v>
      </c>
      <c r="S70" s="10" t="s">
        <v>186</v>
      </c>
      <c r="T70" s="32" t="s">
        <v>145</v>
      </c>
      <c r="U70" s="10" t="s">
        <v>145</v>
      </c>
      <c r="V70" s="57" t="s">
        <v>186</v>
      </c>
      <c r="W70" s="63"/>
      <c r="X70" s="39"/>
      <c r="Y70" s="39"/>
    </row>
    <row r="71" spans="1:26" s="1" customFormat="1" ht="30.75" customHeight="1" x14ac:dyDescent="0.25">
      <c r="A71" s="176" t="s">
        <v>87</v>
      </c>
      <c r="B71" s="139" t="s">
        <v>182</v>
      </c>
      <c r="C71" s="176" t="s">
        <v>195</v>
      </c>
      <c r="D71" s="181">
        <v>28875.8</v>
      </c>
      <c r="E71" s="181">
        <v>28875.8</v>
      </c>
      <c r="F71" s="179">
        <f t="shared" si="0"/>
        <v>1</v>
      </c>
      <c r="G71" s="181">
        <v>19007.099999999999</v>
      </c>
      <c r="H71" s="181">
        <v>11511.92</v>
      </c>
      <c r="I71" s="179">
        <f t="shared" si="1"/>
        <v>0.60566419916767955</v>
      </c>
      <c r="J71" s="181">
        <v>0</v>
      </c>
      <c r="K71" s="181">
        <v>0</v>
      </c>
      <c r="L71" s="179" t="s">
        <v>145</v>
      </c>
      <c r="M71" s="181">
        <v>462143.4</v>
      </c>
      <c r="N71" s="181">
        <v>462143.4</v>
      </c>
      <c r="O71" s="179">
        <f t="shared" si="20"/>
        <v>1</v>
      </c>
      <c r="P71" s="40">
        <f t="shared" ref="P71:Q71" si="45">D71+G71+J71+M71</f>
        <v>510026.30000000005</v>
      </c>
      <c r="Q71" s="40">
        <f t="shared" si="45"/>
        <v>502531.12</v>
      </c>
      <c r="R71" s="32">
        <f t="shared" si="17"/>
        <v>0.98530432646316468</v>
      </c>
      <c r="S71" s="11" t="s">
        <v>186</v>
      </c>
      <c r="T71" s="11" t="s">
        <v>186</v>
      </c>
      <c r="U71" s="11" t="s">
        <v>186</v>
      </c>
      <c r="V71" s="57"/>
      <c r="W71" s="183"/>
      <c r="X71" s="34"/>
      <c r="Y71" s="34"/>
    </row>
    <row r="72" spans="1:26" s="9" customFormat="1" ht="33" customHeight="1" x14ac:dyDescent="0.25">
      <c r="A72" s="187" t="s">
        <v>88</v>
      </c>
      <c r="B72" s="188" t="s">
        <v>247</v>
      </c>
      <c r="C72" s="187" t="s">
        <v>189</v>
      </c>
      <c r="D72" s="37">
        <f>SUM(D73)</f>
        <v>0</v>
      </c>
      <c r="E72" s="37">
        <f>SUM(E73)</f>
        <v>0</v>
      </c>
      <c r="F72" s="32" t="s">
        <v>145</v>
      </c>
      <c r="G72" s="37">
        <f>SUM(G73)</f>
        <v>0</v>
      </c>
      <c r="H72" s="37">
        <f>SUM(H73)</f>
        <v>0</v>
      </c>
      <c r="I72" s="32" t="s">
        <v>145</v>
      </c>
      <c r="J72" s="37">
        <f>SUM(J73)</f>
        <v>3500</v>
      </c>
      <c r="K72" s="37">
        <f>SUM(K73)</f>
        <v>2409.61</v>
      </c>
      <c r="L72" s="32">
        <f t="shared" si="12"/>
        <v>0.68846000000000007</v>
      </c>
      <c r="M72" s="37">
        <f>SUM(M73)</f>
        <v>2216753</v>
      </c>
      <c r="N72" s="37">
        <f>SUM(N73)</f>
        <v>2174350</v>
      </c>
      <c r="O72" s="32">
        <f t="shared" si="20"/>
        <v>0.98087157206959907</v>
      </c>
      <c r="P72" s="37">
        <f>SUM(P73:P73)</f>
        <v>2220253</v>
      </c>
      <c r="Q72" s="37">
        <f>SUM(Q73:Q73)</f>
        <v>2176759.61</v>
      </c>
      <c r="R72" s="32">
        <f t="shared" si="17"/>
        <v>0.98041061536680729</v>
      </c>
      <c r="S72" s="10" t="s">
        <v>186</v>
      </c>
      <c r="T72" s="32" t="s">
        <v>145</v>
      </c>
      <c r="U72" s="10" t="s">
        <v>145</v>
      </c>
      <c r="V72" s="57" t="s">
        <v>187</v>
      </c>
      <c r="W72" s="63"/>
      <c r="X72" s="39"/>
      <c r="Y72" s="39"/>
    </row>
    <row r="73" spans="1:26" s="1" customFormat="1" ht="30" customHeight="1" x14ac:dyDescent="0.25">
      <c r="A73" s="176" t="s">
        <v>89</v>
      </c>
      <c r="B73" s="139" t="s">
        <v>288</v>
      </c>
      <c r="C73" s="176" t="s">
        <v>189</v>
      </c>
      <c r="D73" s="181">
        <v>0</v>
      </c>
      <c r="E73" s="181">
        <v>0</v>
      </c>
      <c r="F73" s="179" t="s">
        <v>145</v>
      </c>
      <c r="G73" s="181">
        <v>0</v>
      </c>
      <c r="H73" s="181">
        <v>0</v>
      </c>
      <c r="I73" s="179" t="s">
        <v>145</v>
      </c>
      <c r="J73" s="181">
        <v>3500</v>
      </c>
      <c r="K73" s="181">
        <v>2409.61</v>
      </c>
      <c r="L73" s="179">
        <f t="shared" si="12"/>
        <v>0.68846000000000007</v>
      </c>
      <c r="M73" s="181">
        <v>2216753</v>
      </c>
      <c r="N73" s="181">
        <v>2174350</v>
      </c>
      <c r="O73" s="179">
        <f t="shared" si="20"/>
        <v>0.98087157206959907</v>
      </c>
      <c r="P73" s="40">
        <f>D73+G73+J73+M73</f>
        <v>2220253</v>
      </c>
      <c r="Q73" s="40">
        <f>E73+H73+K73+N73</f>
        <v>2176759.61</v>
      </c>
      <c r="R73" s="32">
        <f t="shared" si="17"/>
        <v>0.98041061536680729</v>
      </c>
      <c r="S73" s="209" t="s">
        <v>300</v>
      </c>
      <c r="T73" s="11" t="s">
        <v>300</v>
      </c>
      <c r="U73" s="11" t="s">
        <v>186</v>
      </c>
      <c r="V73" s="58"/>
      <c r="W73" s="61"/>
      <c r="X73" s="34"/>
      <c r="Y73" s="34"/>
    </row>
    <row r="74" spans="1:26" s="9" customFormat="1" ht="30" customHeight="1" x14ac:dyDescent="0.25">
      <c r="A74" s="187" t="s">
        <v>90</v>
      </c>
      <c r="B74" s="188" t="s">
        <v>248</v>
      </c>
      <c r="C74" s="187" t="s">
        <v>13</v>
      </c>
      <c r="D74" s="37">
        <f>SUM(D75:D76)</f>
        <v>31181.944</v>
      </c>
      <c r="E74" s="37">
        <f>SUM(E75:E76)</f>
        <v>30991.29</v>
      </c>
      <c r="F74" s="32">
        <f t="shared" ref="F74:F124" si="46">E74/D74</f>
        <v>0.99388575644930932</v>
      </c>
      <c r="G74" s="37">
        <f>SUM(G75:G76)</f>
        <v>287701.87699999998</v>
      </c>
      <c r="H74" s="37">
        <f>SUM(H75:H76)</f>
        <v>270244.83999999997</v>
      </c>
      <c r="I74" s="32">
        <f t="shared" ref="I74:I122" si="47">H74/G74</f>
        <v>0.93932247789957934</v>
      </c>
      <c r="J74" s="37">
        <f>SUM(J75:J76)</f>
        <v>0</v>
      </c>
      <c r="K74" s="37">
        <f>SUM(K75:K76)</f>
        <v>0</v>
      </c>
      <c r="L74" s="32" t="s">
        <v>145</v>
      </c>
      <c r="M74" s="37">
        <f>SUM(M75:M76)</f>
        <v>225000</v>
      </c>
      <c r="N74" s="37">
        <f>SUM(N75:N76)</f>
        <v>225000</v>
      </c>
      <c r="O74" s="32">
        <f t="shared" si="20"/>
        <v>1</v>
      </c>
      <c r="P74" s="37">
        <f>P75+P76</f>
        <v>543883.821</v>
      </c>
      <c r="Q74" s="37">
        <f>Q75+Q76</f>
        <v>526236.13</v>
      </c>
      <c r="R74" s="32">
        <f t="shared" si="17"/>
        <v>0.96755246190711752</v>
      </c>
      <c r="S74" s="10" t="s">
        <v>186</v>
      </c>
      <c r="T74" s="32" t="s">
        <v>145</v>
      </c>
      <c r="U74" s="10" t="s">
        <v>145</v>
      </c>
      <c r="V74" s="57" t="s">
        <v>300</v>
      </c>
      <c r="W74" s="63"/>
      <c r="X74" s="42"/>
      <c r="Y74" s="68"/>
    </row>
    <row r="75" spans="1:26" s="1" customFormat="1" ht="31.5" customHeight="1" x14ac:dyDescent="0.25">
      <c r="A75" s="176" t="s">
        <v>91</v>
      </c>
      <c r="B75" s="139" t="s">
        <v>249</v>
      </c>
      <c r="C75" s="176" t="s">
        <v>13</v>
      </c>
      <c r="D75" s="181">
        <v>30571.200000000001</v>
      </c>
      <c r="E75" s="181">
        <v>30380.55</v>
      </c>
      <c r="F75" s="179">
        <f t="shared" si="46"/>
        <v>0.99376373842047416</v>
      </c>
      <c r="G75" s="181">
        <v>37462.5</v>
      </c>
      <c r="H75" s="181">
        <v>35134.339999999997</v>
      </c>
      <c r="I75" s="179">
        <f t="shared" si="47"/>
        <v>0.93785358692025345</v>
      </c>
      <c r="J75" s="181">
        <v>0</v>
      </c>
      <c r="K75" s="181">
        <v>0</v>
      </c>
      <c r="L75" s="179" t="s">
        <v>145</v>
      </c>
      <c r="M75" s="181">
        <v>220000</v>
      </c>
      <c r="N75" s="181">
        <v>220000</v>
      </c>
      <c r="O75" s="179">
        <f t="shared" si="20"/>
        <v>1</v>
      </c>
      <c r="P75" s="40">
        <f>D75+G75+J75+M75</f>
        <v>288033.7</v>
      </c>
      <c r="Q75" s="40">
        <f>E75+H75+K75+N75</f>
        <v>285514.89</v>
      </c>
      <c r="R75" s="32">
        <f t="shared" si="17"/>
        <v>0.99125515521274077</v>
      </c>
      <c r="S75" s="11" t="s">
        <v>186</v>
      </c>
      <c r="T75" s="11" t="s">
        <v>300</v>
      </c>
      <c r="U75" s="11" t="s">
        <v>300</v>
      </c>
      <c r="V75" s="58"/>
      <c r="W75" s="61"/>
      <c r="X75" s="34"/>
      <c r="Y75" s="34"/>
    </row>
    <row r="76" spans="1:26" s="1" customFormat="1" ht="18" customHeight="1" x14ac:dyDescent="0.25">
      <c r="A76" s="176" t="s">
        <v>92</v>
      </c>
      <c r="B76" s="139" t="s">
        <v>93</v>
      </c>
      <c r="C76" s="176" t="s">
        <v>13</v>
      </c>
      <c r="D76" s="181">
        <v>610.74400000000003</v>
      </c>
      <c r="E76" s="181">
        <v>610.74</v>
      </c>
      <c r="F76" s="179">
        <f t="shared" si="46"/>
        <v>0.99999345061105793</v>
      </c>
      <c r="G76" s="181">
        <v>250239.37700000001</v>
      </c>
      <c r="H76" s="181">
        <v>235110.5</v>
      </c>
      <c r="I76" s="179">
        <f t="shared" si="47"/>
        <v>0.93954238065418449</v>
      </c>
      <c r="J76" s="181">
        <v>0</v>
      </c>
      <c r="K76" s="181">
        <v>0</v>
      </c>
      <c r="L76" s="179" t="s">
        <v>145</v>
      </c>
      <c r="M76" s="181">
        <v>5000</v>
      </c>
      <c r="N76" s="181">
        <v>5000</v>
      </c>
      <c r="O76" s="179">
        <f t="shared" si="20"/>
        <v>1</v>
      </c>
      <c r="P76" s="40">
        <f>D76+G76+J76+M76</f>
        <v>255850.12100000001</v>
      </c>
      <c r="Q76" s="40">
        <f>E76+H76+K76+N76</f>
        <v>240721.24</v>
      </c>
      <c r="R76" s="32">
        <f t="shared" si="17"/>
        <v>0.94086818899726055</v>
      </c>
      <c r="S76" s="32" t="s">
        <v>145</v>
      </c>
      <c r="T76" s="11" t="s">
        <v>186</v>
      </c>
      <c r="U76" s="11" t="s">
        <v>186</v>
      </c>
      <c r="V76" s="58"/>
      <c r="W76" s="61"/>
      <c r="X76" s="34"/>
      <c r="Y76" s="34"/>
    </row>
    <row r="77" spans="1:26" s="9" customFormat="1" ht="30.75" customHeight="1" x14ac:dyDescent="0.25">
      <c r="A77" s="187" t="s">
        <v>94</v>
      </c>
      <c r="B77" s="188" t="s">
        <v>250</v>
      </c>
      <c r="C77" s="187" t="s">
        <v>275</v>
      </c>
      <c r="D77" s="37">
        <v>149395.20000000001</v>
      </c>
      <c r="E77" s="37">
        <v>113287.44</v>
      </c>
      <c r="F77" s="32">
        <f t="shared" si="46"/>
        <v>0.7583070942038298</v>
      </c>
      <c r="G77" s="37">
        <f>SUM(G78:G79)</f>
        <v>51278.745999999999</v>
      </c>
      <c r="H77" s="37">
        <f>SUM(H78:H79)</f>
        <v>34474.307999999997</v>
      </c>
      <c r="I77" s="32">
        <f t="shared" si="47"/>
        <v>0.6722923372580133</v>
      </c>
      <c r="J77" s="37">
        <f>SUM(J78:J79)</f>
        <v>13821.58</v>
      </c>
      <c r="K77" s="37">
        <f>SUM(K78:K79)</f>
        <v>4620.79</v>
      </c>
      <c r="L77" s="32">
        <f>K77/J77</f>
        <v>0.33431706071230638</v>
      </c>
      <c r="M77" s="37">
        <f>SUM(M78:M79)</f>
        <v>0</v>
      </c>
      <c r="N77" s="37">
        <f>SUM(N78:N79)</f>
        <v>0</v>
      </c>
      <c r="O77" s="32" t="s">
        <v>145</v>
      </c>
      <c r="P77" s="40">
        <f t="shared" ref="P77" si="48">D77+G77+J77+M77</f>
        <v>214495.52599999998</v>
      </c>
      <c r="Q77" s="40">
        <f t="shared" ref="Q77" si="49">E77+H77+K77+N77</f>
        <v>152382.538</v>
      </c>
      <c r="R77" s="32">
        <f t="shared" si="17"/>
        <v>0.7104229204295851</v>
      </c>
      <c r="S77" s="10" t="s">
        <v>186</v>
      </c>
      <c r="T77" s="32" t="s">
        <v>145</v>
      </c>
      <c r="U77" s="10" t="s">
        <v>145</v>
      </c>
      <c r="V77" s="57" t="s">
        <v>300</v>
      </c>
      <c r="W77" s="63"/>
      <c r="X77" s="39"/>
      <c r="Y77" s="39"/>
    </row>
    <row r="78" spans="1:26" s="1" customFormat="1" ht="35.25" customHeight="1" x14ac:dyDescent="0.25">
      <c r="A78" s="176" t="s">
        <v>95</v>
      </c>
      <c r="B78" s="139" t="s">
        <v>289</v>
      </c>
      <c r="C78" s="41" t="s">
        <v>275</v>
      </c>
      <c r="D78" s="181">
        <v>64718.8</v>
      </c>
      <c r="E78" s="181">
        <v>29809.43</v>
      </c>
      <c r="F78" s="179">
        <f t="shared" si="46"/>
        <v>0.46059923855201268</v>
      </c>
      <c r="G78" s="181">
        <v>26536.34</v>
      </c>
      <c r="H78" s="181">
        <v>12277.58</v>
      </c>
      <c r="I78" s="179">
        <f t="shared" si="47"/>
        <v>0.46267043608877484</v>
      </c>
      <c r="J78" s="181">
        <v>13821.58</v>
      </c>
      <c r="K78" s="181">
        <v>4620.79</v>
      </c>
      <c r="L78" s="179">
        <f t="shared" ref="L78" si="50">K78/J78</f>
        <v>0.33431706071230638</v>
      </c>
      <c r="M78" s="181">
        <v>0</v>
      </c>
      <c r="N78" s="181">
        <v>0</v>
      </c>
      <c r="O78" s="179" t="s">
        <v>145</v>
      </c>
      <c r="P78" s="40">
        <f t="shared" ref="P78:Q78" si="51">D78+G78+J78+M78</f>
        <v>105076.72</v>
      </c>
      <c r="Q78" s="40">
        <f t="shared" si="51"/>
        <v>46707.8</v>
      </c>
      <c r="R78" s="32">
        <f t="shared" si="17"/>
        <v>0.44451140081266338</v>
      </c>
      <c r="S78" s="11" t="s">
        <v>186</v>
      </c>
      <c r="T78" s="11" t="s">
        <v>187</v>
      </c>
      <c r="U78" s="11" t="s">
        <v>186</v>
      </c>
      <c r="V78" s="58"/>
      <c r="W78" s="61"/>
      <c r="X78" s="34"/>
      <c r="Y78" s="34"/>
    </row>
    <row r="79" spans="1:26" s="1" customFormat="1" ht="46.5" customHeight="1" x14ac:dyDescent="0.25">
      <c r="A79" s="176" t="s">
        <v>96</v>
      </c>
      <c r="B79" s="139" t="s">
        <v>316</v>
      </c>
      <c r="C79" s="41" t="s">
        <v>275</v>
      </c>
      <c r="D79" s="181" t="s">
        <v>314</v>
      </c>
      <c r="E79" s="181" t="s">
        <v>315</v>
      </c>
      <c r="F79" s="179">
        <v>0.98599999999999999</v>
      </c>
      <c r="G79" s="181">
        <v>24742.405999999999</v>
      </c>
      <c r="H79" s="181">
        <v>22196.727999999999</v>
      </c>
      <c r="I79" s="179">
        <f t="shared" si="47"/>
        <v>0.89711275451546624</v>
      </c>
      <c r="J79" s="181">
        <v>0</v>
      </c>
      <c r="K79" s="181">
        <v>0</v>
      </c>
      <c r="L79" s="179" t="s">
        <v>145</v>
      </c>
      <c r="M79" s="181">
        <v>0</v>
      </c>
      <c r="N79" s="181">
        <v>0</v>
      </c>
      <c r="O79" s="179" t="s">
        <v>145</v>
      </c>
      <c r="P79" s="40">
        <v>109418.8</v>
      </c>
      <c r="Q79" s="40">
        <v>105674.7</v>
      </c>
      <c r="R79" s="32">
        <f t="shared" si="17"/>
        <v>0.96578193144139757</v>
      </c>
      <c r="S79" s="209" t="s">
        <v>145</v>
      </c>
      <c r="T79" s="11" t="s">
        <v>186</v>
      </c>
      <c r="U79" s="11" t="s">
        <v>186</v>
      </c>
      <c r="V79" s="58"/>
      <c r="W79" s="61"/>
      <c r="X79" s="34"/>
      <c r="Y79" s="34"/>
    </row>
    <row r="80" spans="1:26" s="9" customFormat="1" ht="30" customHeight="1" x14ac:dyDescent="0.25">
      <c r="A80" s="187" t="s">
        <v>97</v>
      </c>
      <c r="B80" s="188" t="s">
        <v>251</v>
      </c>
      <c r="C80" s="187" t="s">
        <v>252</v>
      </c>
      <c r="D80" s="37">
        <f>SUM(D81:D89)</f>
        <v>815012.11</v>
      </c>
      <c r="E80" s="37">
        <f>SUM(E81:E89)</f>
        <v>671961.2300000001</v>
      </c>
      <c r="F80" s="32">
        <f t="shared" si="46"/>
        <v>0.82448005588530471</v>
      </c>
      <c r="G80" s="37">
        <f>SUM(G81:G89)</f>
        <v>844229.27</v>
      </c>
      <c r="H80" s="37">
        <f>SUM(H81:H89)</f>
        <v>625449.73400000005</v>
      </c>
      <c r="I80" s="32">
        <f t="shared" si="47"/>
        <v>0.74085293678576203</v>
      </c>
      <c r="J80" s="37">
        <f>SUM(J81:J89)</f>
        <v>1964.39</v>
      </c>
      <c r="K80" s="37">
        <f>SUM(K81:K89)</f>
        <v>1952.75</v>
      </c>
      <c r="L80" s="32">
        <f t="shared" ref="L80:L122" si="52">K80/J80</f>
        <v>0.99407449640855428</v>
      </c>
      <c r="M80" s="37">
        <f>SUM(M81:M89)</f>
        <v>16664601.25</v>
      </c>
      <c r="N80" s="37">
        <f>SUM(N81:N89)</f>
        <v>10687671.26</v>
      </c>
      <c r="O80" s="32">
        <f t="shared" si="20"/>
        <v>0.64133975362896845</v>
      </c>
      <c r="P80" s="37">
        <f>SUM(P81:P89)</f>
        <v>18325807.020000003</v>
      </c>
      <c r="Q80" s="37">
        <f>SUM(Q81:Q89)</f>
        <v>11987034.974000001</v>
      </c>
      <c r="R80" s="32">
        <f t="shared" ref="R80:R120" si="53">Q80/P80</f>
        <v>0.65410679927589888</v>
      </c>
      <c r="S80" s="10" t="s">
        <v>186</v>
      </c>
      <c r="T80" s="32" t="s">
        <v>145</v>
      </c>
      <c r="U80" s="10" t="s">
        <v>145</v>
      </c>
      <c r="V80" s="57" t="s">
        <v>300</v>
      </c>
      <c r="W80" s="63"/>
      <c r="X80" s="44"/>
      <c r="Y80" s="44"/>
      <c r="Z80" s="14"/>
    </row>
    <row r="81" spans="1:25" s="1" customFormat="1" ht="30" customHeight="1" x14ac:dyDescent="0.25">
      <c r="A81" s="176" t="s">
        <v>98</v>
      </c>
      <c r="B81" s="139" t="s">
        <v>99</v>
      </c>
      <c r="C81" s="41" t="s">
        <v>252</v>
      </c>
      <c r="D81" s="181">
        <v>443664.49</v>
      </c>
      <c r="E81" s="181">
        <v>443314.75</v>
      </c>
      <c r="F81" s="179">
        <f t="shared" si="46"/>
        <v>0.99921170161713868</v>
      </c>
      <c r="G81" s="181">
        <v>365231.35999999999</v>
      </c>
      <c r="H81" s="181">
        <v>319386.27</v>
      </c>
      <c r="I81" s="179">
        <f t="shared" si="47"/>
        <v>0.87447657835296522</v>
      </c>
      <c r="J81" s="181">
        <v>0</v>
      </c>
      <c r="K81" s="181">
        <v>0</v>
      </c>
      <c r="L81" s="179" t="s">
        <v>145</v>
      </c>
      <c r="M81" s="181">
        <v>16289770</v>
      </c>
      <c r="N81" s="181">
        <v>10494585.66</v>
      </c>
      <c r="O81" s="179">
        <f t="shared" si="20"/>
        <v>0.6442439432846504</v>
      </c>
      <c r="P81" s="40">
        <f t="shared" ref="P81:Q89" si="54">D81+G81+J81+M81</f>
        <v>17098665.850000001</v>
      </c>
      <c r="Q81" s="40">
        <f t="shared" si="54"/>
        <v>11257286.68</v>
      </c>
      <c r="R81" s="32">
        <f t="shared" si="53"/>
        <v>0.65837222498853609</v>
      </c>
      <c r="S81" s="209" t="s">
        <v>187</v>
      </c>
      <c r="T81" s="11" t="s">
        <v>186</v>
      </c>
      <c r="U81" s="11" t="s">
        <v>186</v>
      </c>
      <c r="V81" s="57"/>
      <c r="W81" s="183"/>
      <c r="X81" s="34"/>
      <c r="Y81" s="34"/>
    </row>
    <row r="82" spans="1:25" s="6" customFormat="1" ht="31.5" customHeight="1" x14ac:dyDescent="0.25">
      <c r="A82" s="176" t="s">
        <v>100</v>
      </c>
      <c r="B82" s="139" t="s">
        <v>255</v>
      </c>
      <c r="C82" s="176" t="s">
        <v>12</v>
      </c>
      <c r="D82" s="181">
        <v>0</v>
      </c>
      <c r="E82" s="181">
        <v>0</v>
      </c>
      <c r="F82" s="179" t="s">
        <v>145</v>
      </c>
      <c r="G82" s="181">
        <v>1815.35</v>
      </c>
      <c r="H82" s="181">
        <v>1815.35</v>
      </c>
      <c r="I82" s="179">
        <f t="shared" si="47"/>
        <v>1</v>
      </c>
      <c r="J82" s="181">
        <v>0</v>
      </c>
      <c r="K82" s="181">
        <v>0</v>
      </c>
      <c r="L82" s="179" t="s">
        <v>145</v>
      </c>
      <c r="M82" s="181">
        <v>500</v>
      </c>
      <c r="N82" s="181">
        <v>0</v>
      </c>
      <c r="O82" s="179">
        <f t="shared" ref="O82:O119" si="55">N82/M82</f>
        <v>0</v>
      </c>
      <c r="P82" s="40">
        <f t="shared" si="54"/>
        <v>2315.35</v>
      </c>
      <c r="Q82" s="40">
        <f t="shared" si="54"/>
        <v>1815.35</v>
      </c>
      <c r="R82" s="32">
        <f t="shared" si="53"/>
        <v>0.78404992765672576</v>
      </c>
      <c r="S82" s="11" t="s">
        <v>186</v>
      </c>
      <c r="T82" s="209" t="s">
        <v>187</v>
      </c>
      <c r="U82" s="11" t="s">
        <v>187</v>
      </c>
      <c r="V82" s="57"/>
      <c r="W82" s="63"/>
      <c r="X82" s="39"/>
      <c r="Y82" s="45"/>
    </row>
    <row r="83" spans="1:25" s="7" customFormat="1" ht="31.5" customHeight="1" x14ac:dyDescent="0.25">
      <c r="A83" s="176" t="s">
        <v>101</v>
      </c>
      <c r="B83" s="139" t="s">
        <v>108</v>
      </c>
      <c r="C83" s="41" t="s">
        <v>252</v>
      </c>
      <c r="D83" s="181">
        <v>302075.09999999998</v>
      </c>
      <c r="E83" s="181">
        <v>159377.67000000001</v>
      </c>
      <c r="F83" s="179">
        <f t="shared" si="46"/>
        <v>0.52760942560310342</v>
      </c>
      <c r="G83" s="181">
        <v>350863.71</v>
      </c>
      <c r="H83" s="181">
        <v>180106.42</v>
      </c>
      <c r="I83" s="179">
        <f t="shared" si="47"/>
        <v>0.5133230222071129</v>
      </c>
      <c r="J83" s="181">
        <v>1764.39</v>
      </c>
      <c r="K83" s="181">
        <v>1752.75</v>
      </c>
      <c r="L83" s="179">
        <f t="shared" si="52"/>
        <v>0.99340281910461969</v>
      </c>
      <c r="M83" s="181">
        <v>198067.23</v>
      </c>
      <c r="N83" s="181">
        <v>22403.58</v>
      </c>
      <c r="O83" s="179">
        <f t="shared" si="55"/>
        <v>0.11311098761768922</v>
      </c>
      <c r="P83" s="40">
        <f t="shared" si="54"/>
        <v>852770.43</v>
      </c>
      <c r="Q83" s="40">
        <f t="shared" si="54"/>
        <v>363640.42000000004</v>
      </c>
      <c r="R83" s="32">
        <f t="shared" si="53"/>
        <v>0.42642240772818546</v>
      </c>
      <c r="S83" s="11" t="s">
        <v>186</v>
      </c>
      <c r="T83" s="209" t="s">
        <v>187</v>
      </c>
      <c r="U83" s="11" t="s">
        <v>186</v>
      </c>
      <c r="V83" s="57"/>
      <c r="W83" s="61"/>
      <c r="X83" s="47"/>
      <c r="Y83" s="46"/>
    </row>
    <row r="84" spans="1:25" s="8" customFormat="1" ht="33.75" customHeight="1" x14ac:dyDescent="0.25">
      <c r="A84" s="176" t="s">
        <v>102</v>
      </c>
      <c r="B84" s="139" t="s">
        <v>254</v>
      </c>
      <c r="C84" s="41" t="s">
        <v>252</v>
      </c>
      <c r="D84" s="181">
        <v>0</v>
      </c>
      <c r="E84" s="181">
        <v>0</v>
      </c>
      <c r="F84" s="179" t="s">
        <v>145</v>
      </c>
      <c r="G84" s="181">
        <v>7698.27</v>
      </c>
      <c r="H84" s="181">
        <v>6054.66</v>
      </c>
      <c r="I84" s="179">
        <f t="shared" si="47"/>
        <v>0.78649618680560696</v>
      </c>
      <c r="J84" s="181">
        <v>0</v>
      </c>
      <c r="K84" s="181">
        <v>0</v>
      </c>
      <c r="L84" s="179" t="s">
        <v>145</v>
      </c>
      <c r="M84" s="181">
        <v>85230</v>
      </c>
      <c r="N84" s="181">
        <v>85230</v>
      </c>
      <c r="O84" s="179">
        <f t="shared" si="55"/>
        <v>1</v>
      </c>
      <c r="P84" s="40">
        <f t="shared" si="54"/>
        <v>92928.27</v>
      </c>
      <c r="Q84" s="40">
        <f t="shared" si="54"/>
        <v>91284.66</v>
      </c>
      <c r="R84" s="32">
        <f t="shared" si="53"/>
        <v>0.98231313248379637</v>
      </c>
      <c r="S84" s="11" t="s">
        <v>186</v>
      </c>
      <c r="T84" s="11" t="s">
        <v>186</v>
      </c>
      <c r="U84" s="11" t="s">
        <v>186</v>
      </c>
      <c r="V84" s="57"/>
      <c r="W84" s="61"/>
      <c r="X84" s="47"/>
      <c r="Y84" s="47"/>
    </row>
    <row r="85" spans="1:25" s="8" customFormat="1" ht="29.25" customHeight="1" x14ac:dyDescent="0.25">
      <c r="A85" s="176" t="s">
        <v>103</v>
      </c>
      <c r="B85" s="142" t="s">
        <v>253</v>
      </c>
      <c r="C85" s="41" t="s">
        <v>252</v>
      </c>
      <c r="D85" s="181">
        <v>14376.56</v>
      </c>
      <c r="E85" s="181">
        <v>14376.55</v>
      </c>
      <c r="F85" s="179">
        <f t="shared" si="46"/>
        <v>0.99999930442331131</v>
      </c>
      <c r="G85" s="181">
        <v>5872.12</v>
      </c>
      <c r="H85" s="181">
        <v>5872.11</v>
      </c>
      <c r="I85" s="179">
        <f t="shared" si="47"/>
        <v>0.99999829703752641</v>
      </c>
      <c r="J85" s="181">
        <v>0</v>
      </c>
      <c r="K85" s="181">
        <v>0</v>
      </c>
      <c r="L85" s="179" t="s">
        <v>145</v>
      </c>
      <c r="M85" s="181">
        <v>2500</v>
      </c>
      <c r="N85" s="181">
        <v>2500</v>
      </c>
      <c r="O85" s="179">
        <f t="shared" si="55"/>
        <v>1</v>
      </c>
      <c r="P85" s="40">
        <f t="shared" si="54"/>
        <v>22748.68</v>
      </c>
      <c r="Q85" s="40">
        <f t="shared" si="54"/>
        <v>22748.66</v>
      </c>
      <c r="R85" s="32">
        <f t="shared" si="53"/>
        <v>0.9999991208281096</v>
      </c>
      <c r="S85" s="209" t="s">
        <v>300</v>
      </c>
      <c r="T85" s="11" t="s">
        <v>186</v>
      </c>
      <c r="U85" s="11" t="s">
        <v>186</v>
      </c>
      <c r="V85" s="57"/>
      <c r="W85" s="65"/>
      <c r="X85" s="47"/>
      <c r="Y85" s="47"/>
    </row>
    <row r="86" spans="1:25" s="8" customFormat="1" ht="30.75" customHeight="1" x14ac:dyDescent="0.25">
      <c r="A86" s="176" t="s">
        <v>104</v>
      </c>
      <c r="B86" s="139" t="s">
        <v>290</v>
      </c>
      <c r="C86" s="41" t="s">
        <v>252</v>
      </c>
      <c r="D86" s="181">
        <v>10370.26</v>
      </c>
      <c r="E86" s="181">
        <v>10370.26</v>
      </c>
      <c r="F86" s="179">
        <f t="shared" si="46"/>
        <v>1</v>
      </c>
      <c r="G86" s="181">
        <v>4235.74</v>
      </c>
      <c r="H86" s="181">
        <v>4235.74</v>
      </c>
      <c r="I86" s="179">
        <f t="shared" si="47"/>
        <v>1</v>
      </c>
      <c r="J86" s="181">
        <v>0</v>
      </c>
      <c r="K86" s="181">
        <v>0</v>
      </c>
      <c r="L86" s="179" t="s">
        <v>145</v>
      </c>
      <c r="M86" s="181">
        <v>15682</v>
      </c>
      <c r="N86" s="181">
        <v>10100</v>
      </c>
      <c r="O86" s="179">
        <f t="shared" si="55"/>
        <v>0.64405050376227524</v>
      </c>
      <c r="P86" s="40">
        <f t="shared" si="54"/>
        <v>30288</v>
      </c>
      <c r="Q86" s="40">
        <f t="shared" si="54"/>
        <v>24706</v>
      </c>
      <c r="R86" s="32">
        <f t="shared" si="53"/>
        <v>0.81570258848388799</v>
      </c>
      <c r="S86" s="11" t="s">
        <v>186</v>
      </c>
      <c r="T86" s="11" t="s">
        <v>186</v>
      </c>
      <c r="U86" s="11" t="s">
        <v>186</v>
      </c>
      <c r="V86" s="57"/>
      <c r="W86" s="65"/>
      <c r="X86" s="47"/>
      <c r="Y86" s="47"/>
    </row>
    <row r="87" spans="1:25" s="8" customFormat="1" ht="45" x14ac:dyDescent="0.25">
      <c r="A87" s="176" t="s">
        <v>105</v>
      </c>
      <c r="B87" s="204" t="s">
        <v>157</v>
      </c>
      <c r="C87" s="41" t="s">
        <v>252</v>
      </c>
      <c r="D87" s="181">
        <v>44402</v>
      </c>
      <c r="E87" s="181">
        <v>44402</v>
      </c>
      <c r="F87" s="179">
        <f t="shared" si="46"/>
        <v>1</v>
      </c>
      <c r="G87" s="181">
        <v>18136.03</v>
      </c>
      <c r="H87" s="181">
        <v>18136.03</v>
      </c>
      <c r="I87" s="179">
        <f t="shared" si="47"/>
        <v>1</v>
      </c>
      <c r="J87" s="181">
        <v>0</v>
      </c>
      <c r="K87" s="181">
        <v>0</v>
      </c>
      <c r="L87" s="179" t="s">
        <v>145</v>
      </c>
      <c r="M87" s="181">
        <v>52852.02</v>
      </c>
      <c r="N87" s="181">
        <v>52852.02</v>
      </c>
      <c r="O87" s="179">
        <f t="shared" si="55"/>
        <v>1</v>
      </c>
      <c r="P87" s="40">
        <f t="shared" si="54"/>
        <v>115390.04999999999</v>
      </c>
      <c r="Q87" s="40">
        <f t="shared" si="54"/>
        <v>115390.04999999999</v>
      </c>
      <c r="R87" s="32">
        <f t="shared" si="53"/>
        <v>1</v>
      </c>
      <c r="S87" s="11" t="s">
        <v>186</v>
      </c>
      <c r="T87" s="11" t="s">
        <v>186</v>
      </c>
      <c r="U87" s="11" t="s">
        <v>186</v>
      </c>
      <c r="V87" s="57"/>
      <c r="W87" s="65"/>
      <c r="X87" s="123"/>
      <c r="Y87" s="47"/>
    </row>
    <row r="88" spans="1:25" s="8" customFormat="1" x14ac:dyDescent="0.25">
      <c r="A88" s="176" t="s">
        <v>107</v>
      </c>
      <c r="B88" s="139" t="s">
        <v>132</v>
      </c>
      <c r="C88" s="41" t="s">
        <v>252</v>
      </c>
      <c r="D88" s="181">
        <v>123.7</v>
      </c>
      <c r="E88" s="181">
        <v>120</v>
      </c>
      <c r="F88" s="179">
        <f t="shared" si="46"/>
        <v>0.97008892481810827</v>
      </c>
      <c r="G88" s="181">
        <v>15504.413</v>
      </c>
      <c r="H88" s="181">
        <v>15418.913</v>
      </c>
      <c r="I88" s="179">
        <f t="shared" si="47"/>
        <v>0.99448544101605141</v>
      </c>
      <c r="J88" s="181">
        <v>200</v>
      </c>
      <c r="K88" s="181">
        <v>200</v>
      </c>
      <c r="L88" s="179">
        <f t="shared" si="52"/>
        <v>1</v>
      </c>
      <c r="M88" s="181">
        <v>20000</v>
      </c>
      <c r="N88" s="181">
        <v>20000</v>
      </c>
      <c r="O88" s="179">
        <f t="shared" si="55"/>
        <v>1</v>
      </c>
      <c r="P88" s="40">
        <f t="shared" si="54"/>
        <v>35828.112999999998</v>
      </c>
      <c r="Q88" s="40">
        <f t="shared" si="54"/>
        <v>35738.913</v>
      </c>
      <c r="R88" s="32">
        <f t="shared" si="53"/>
        <v>0.99751033497075337</v>
      </c>
      <c r="S88" s="209" t="s">
        <v>145</v>
      </c>
      <c r="T88" s="11" t="s">
        <v>186</v>
      </c>
      <c r="U88" s="11" t="s">
        <v>186</v>
      </c>
      <c r="V88" s="57"/>
      <c r="W88" s="65"/>
      <c r="X88" s="47"/>
      <c r="Y88" s="47"/>
    </row>
    <row r="89" spans="1:25" s="1" customFormat="1" ht="17.25" customHeight="1" x14ac:dyDescent="0.25">
      <c r="A89" s="176" t="s">
        <v>156</v>
      </c>
      <c r="B89" s="139" t="s">
        <v>106</v>
      </c>
      <c r="C89" s="176" t="s">
        <v>12</v>
      </c>
      <c r="D89" s="181">
        <v>0</v>
      </c>
      <c r="E89" s="181">
        <v>0</v>
      </c>
      <c r="F89" s="179" t="s">
        <v>145</v>
      </c>
      <c r="G89" s="181">
        <v>74872.277000000002</v>
      </c>
      <c r="H89" s="181">
        <v>74424.240999999995</v>
      </c>
      <c r="I89" s="179">
        <f t="shared" si="47"/>
        <v>0.99401599606754298</v>
      </c>
      <c r="J89" s="181">
        <v>0</v>
      </c>
      <c r="K89" s="181">
        <v>0</v>
      </c>
      <c r="L89" s="179" t="s">
        <v>145</v>
      </c>
      <c r="M89" s="181">
        <v>0</v>
      </c>
      <c r="N89" s="181">
        <v>0</v>
      </c>
      <c r="O89" s="179" t="s">
        <v>145</v>
      </c>
      <c r="P89" s="40">
        <f t="shared" si="54"/>
        <v>74872.277000000002</v>
      </c>
      <c r="Q89" s="40">
        <f t="shared" si="54"/>
        <v>74424.240999999995</v>
      </c>
      <c r="R89" s="32">
        <f t="shared" si="53"/>
        <v>0.99401599606754298</v>
      </c>
      <c r="S89" s="209" t="s">
        <v>145</v>
      </c>
      <c r="T89" s="11" t="s">
        <v>186</v>
      </c>
      <c r="U89" s="11" t="s">
        <v>186</v>
      </c>
      <c r="V89" s="57"/>
      <c r="W89" s="61"/>
      <c r="X89" s="34"/>
      <c r="Y89" s="34"/>
    </row>
    <row r="90" spans="1:25" s="9" customFormat="1" ht="29.25" customHeight="1" x14ac:dyDescent="0.25">
      <c r="A90" s="187" t="s">
        <v>109</v>
      </c>
      <c r="B90" s="188" t="s">
        <v>256</v>
      </c>
      <c r="C90" s="187" t="s">
        <v>133</v>
      </c>
      <c r="D90" s="37">
        <f>SUM(D91:D92)</f>
        <v>222697.60000000001</v>
      </c>
      <c r="E90" s="37">
        <f>SUM(E91:E92)</f>
        <v>219295.20499999999</v>
      </c>
      <c r="F90" s="32">
        <f t="shared" si="46"/>
        <v>0.98472190539996829</v>
      </c>
      <c r="G90" s="37">
        <f>SUM(G91:G92)</f>
        <v>49027.031000000003</v>
      </c>
      <c r="H90" s="37">
        <f>SUM(H91:H92)</f>
        <v>46368.599000000002</v>
      </c>
      <c r="I90" s="32">
        <f t="shared" si="47"/>
        <v>0.94577619844040728</v>
      </c>
      <c r="J90" s="37">
        <f>SUM(J91:J92)</f>
        <v>0</v>
      </c>
      <c r="K90" s="37">
        <f>SUM(K91:K92)</f>
        <v>0</v>
      </c>
      <c r="L90" s="32" t="s">
        <v>145</v>
      </c>
      <c r="M90" s="37">
        <f>SUM(M91:M92)</f>
        <v>0</v>
      </c>
      <c r="N90" s="37">
        <f>SUM(N91:N92)</f>
        <v>0</v>
      </c>
      <c r="O90" s="32" t="s">
        <v>145</v>
      </c>
      <c r="P90" s="37">
        <f>SUM(P91:P92)</f>
        <v>271724.63099999999</v>
      </c>
      <c r="Q90" s="37">
        <f>SUM(Q91:Q92)</f>
        <v>265663.804</v>
      </c>
      <c r="R90" s="32">
        <f t="shared" si="53"/>
        <v>0.97769496648980636</v>
      </c>
      <c r="S90" s="10" t="s">
        <v>186</v>
      </c>
      <c r="T90" s="32" t="s">
        <v>145</v>
      </c>
      <c r="U90" s="10" t="s">
        <v>145</v>
      </c>
      <c r="V90" s="57" t="s">
        <v>300</v>
      </c>
      <c r="W90" s="63"/>
      <c r="X90" s="39"/>
      <c r="Y90" s="39"/>
    </row>
    <row r="91" spans="1:25" s="1" customFormat="1" x14ac:dyDescent="0.25">
      <c r="A91" s="176" t="s">
        <v>110</v>
      </c>
      <c r="B91" s="139" t="s">
        <v>111</v>
      </c>
      <c r="C91" s="176" t="s">
        <v>133</v>
      </c>
      <c r="D91" s="181">
        <v>222697.60000000001</v>
      </c>
      <c r="E91" s="181">
        <v>219295.20499999999</v>
      </c>
      <c r="F91" s="179">
        <f>E91/D91</f>
        <v>0.98472190539996829</v>
      </c>
      <c r="G91" s="181">
        <v>38932.671000000002</v>
      </c>
      <c r="H91" s="181">
        <v>36274.239000000001</v>
      </c>
      <c r="I91" s="179">
        <f t="shared" si="47"/>
        <v>0.93171719453823243</v>
      </c>
      <c r="J91" s="181">
        <v>0</v>
      </c>
      <c r="K91" s="181">
        <v>0</v>
      </c>
      <c r="L91" s="179" t="s">
        <v>145</v>
      </c>
      <c r="M91" s="181">
        <v>0</v>
      </c>
      <c r="N91" s="181">
        <v>0</v>
      </c>
      <c r="O91" s="179" t="s">
        <v>145</v>
      </c>
      <c r="P91" s="40">
        <f t="shared" ref="P91:Q92" si="56">D91+G91+J91+M91</f>
        <v>261630.27100000001</v>
      </c>
      <c r="Q91" s="40">
        <f t="shared" si="56"/>
        <v>255569.44399999999</v>
      </c>
      <c r="R91" s="32">
        <f>Q91/P91</f>
        <v>0.97683438167596437</v>
      </c>
      <c r="S91" s="209" t="s">
        <v>145</v>
      </c>
      <c r="T91" s="11" t="s">
        <v>186</v>
      </c>
      <c r="U91" s="11" t="s">
        <v>186</v>
      </c>
      <c r="V91" s="58"/>
      <c r="W91" s="61"/>
      <c r="X91" s="34"/>
      <c r="Y91" s="34"/>
    </row>
    <row r="92" spans="1:25" s="1" customFormat="1" ht="34.5" customHeight="1" x14ac:dyDescent="0.25">
      <c r="A92" s="176" t="s">
        <v>257</v>
      </c>
      <c r="B92" s="139" t="s">
        <v>258</v>
      </c>
      <c r="C92" s="176" t="s">
        <v>133</v>
      </c>
      <c r="D92" s="181">
        <v>0</v>
      </c>
      <c r="E92" s="181">
        <v>0</v>
      </c>
      <c r="F92" s="179" t="s">
        <v>145</v>
      </c>
      <c r="G92" s="181">
        <v>10094.36</v>
      </c>
      <c r="H92" s="181">
        <v>10094.36</v>
      </c>
      <c r="I92" s="179">
        <f t="shared" si="47"/>
        <v>1</v>
      </c>
      <c r="J92" s="181">
        <v>0</v>
      </c>
      <c r="K92" s="181">
        <v>0</v>
      </c>
      <c r="L92" s="179" t="s">
        <v>145</v>
      </c>
      <c r="M92" s="181">
        <v>0</v>
      </c>
      <c r="N92" s="181">
        <v>0</v>
      </c>
      <c r="O92" s="179" t="s">
        <v>145</v>
      </c>
      <c r="P92" s="40">
        <f t="shared" si="56"/>
        <v>10094.36</v>
      </c>
      <c r="Q92" s="40">
        <f t="shared" si="56"/>
        <v>10094.36</v>
      </c>
      <c r="R92" s="32">
        <f t="shared" si="53"/>
        <v>1</v>
      </c>
      <c r="S92" s="209" t="s">
        <v>145</v>
      </c>
      <c r="T92" s="11" t="s">
        <v>186</v>
      </c>
      <c r="U92" s="11" t="s">
        <v>186</v>
      </c>
      <c r="V92" s="58"/>
      <c r="W92" s="61"/>
      <c r="X92" s="34"/>
      <c r="Y92" s="34"/>
    </row>
    <row r="93" spans="1:25" s="9" customFormat="1" ht="45.75" customHeight="1" x14ac:dyDescent="0.25">
      <c r="A93" s="187" t="s">
        <v>112</v>
      </c>
      <c r="B93" s="188" t="s">
        <v>259</v>
      </c>
      <c r="C93" s="187" t="s">
        <v>14</v>
      </c>
      <c r="D93" s="37">
        <f>SUM(D94:D100)</f>
        <v>0</v>
      </c>
      <c r="E93" s="37">
        <f>SUM(E94:E100)</f>
        <v>0</v>
      </c>
      <c r="F93" s="32" t="s">
        <v>145</v>
      </c>
      <c r="G93" s="37">
        <f>SUM(G94:G100)</f>
        <v>6766974.8399999989</v>
      </c>
      <c r="H93" s="37">
        <f>SUM(H94:H100)</f>
        <v>6684436.4700000007</v>
      </c>
      <c r="I93" s="32">
        <f t="shared" si="47"/>
        <v>0.98780276682689749</v>
      </c>
      <c r="J93" s="37">
        <f>SUM(J94:J100)</f>
        <v>0</v>
      </c>
      <c r="K93" s="37">
        <f>SUM(K94:K100)</f>
        <v>0</v>
      </c>
      <c r="L93" s="32" t="s">
        <v>145</v>
      </c>
      <c r="M93" s="37">
        <f>SUM(M94:M100)</f>
        <v>0</v>
      </c>
      <c r="N93" s="37">
        <f>SUM(N94:N100)</f>
        <v>0</v>
      </c>
      <c r="O93" s="32" t="s">
        <v>145</v>
      </c>
      <c r="P93" s="37">
        <f>SUM(P94:P100)</f>
        <v>6766974.8399999989</v>
      </c>
      <c r="Q93" s="37">
        <f>SUM(Q94:Q100)</f>
        <v>6684436.4700000007</v>
      </c>
      <c r="R93" s="32">
        <f t="shared" si="53"/>
        <v>0.98780276682689749</v>
      </c>
      <c r="S93" s="10" t="s">
        <v>186</v>
      </c>
      <c r="T93" s="32" t="s">
        <v>145</v>
      </c>
      <c r="U93" s="10" t="s">
        <v>145</v>
      </c>
      <c r="V93" s="57" t="s">
        <v>300</v>
      </c>
      <c r="W93" s="63"/>
      <c r="X93" s="39"/>
      <c r="Y93" s="39"/>
    </row>
    <row r="94" spans="1:25" s="1" customFormat="1" ht="30" x14ac:dyDescent="0.25">
      <c r="A94" s="176" t="s">
        <v>113</v>
      </c>
      <c r="B94" s="142" t="s">
        <v>292</v>
      </c>
      <c r="C94" s="176" t="s">
        <v>14</v>
      </c>
      <c r="D94" s="181">
        <v>0</v>
      </c>
      <c r="E94" s="181">
        <v>0</v>
      </c>
      <c r="F94" s="179" t="s">
        <v>145</v>
      </c>
      <c r="G94" s="181">
        <v>555</v>
      </c>
      <c r="H94" s="181">
        <v>456.58</v>
      </c>
      <c r="I94" s="179">
        <f t="shared" si="47"/>
        <v>0.82266666666666666</v>
      </c>
      <c r="J94" s="181">
        <v>0</v>
      </c>
      <c r="K94" s="181">
        <v>0</v>
      </c>
      <c r="L94" s="179" t="s">
        <v>145</v>
      </c>
      <c r="M94" s="181">
        <v>0</v>
      </c>
      <c r="N94" s="181">
        <v>0</v>
      </c>
      <c r="O94" s="179" t="s">
        <v>145</v>
      </c>
      <c r="P94" s="40">
        <f t="shared" ref="P94:Q100" si="57">D94+G94+J94+M94</f>
        <v>555</v>
      </c>
      <c r="Q94" s="40">
        <f t="shared" si="57"/>
        <v>456.58</v>
      </c>
      <c r="R94" s="32">
        <f t="shared" si="53"/>
        <v>0.82266666666666666</v>
      </c>
      <c r="S94" s="209" t="s">
        <v>187</v>
      </c>
      <c r="T94" s="11" t="s">
        <v>186</v>
      </c>
      <c r="U94" s="11" t="s">
        <v>186</v>
      </c>
      <c r="V94" s="58"/>
      <c r="W94" s="61"/>
      <c r="X94" s="34"/>
      <c r="Y94" s="34"/>
    </row>
    <row r="95" spans="1:25" s="1" customFormat="1" ht="17.25" customHeight="1" x14ac:dyDescent="0.25">
      <c r="A95" s="176" t="s">
        <v>115</v>
      </c>
      <c r="B95" s="139" t="s">
        <v>114</v>
      </c>
      <c r="C95" s="176" t="s">
        <v>14</v>
      </c>
      <c r="D95" s="181">
        <v>0</v>
      </c>
      <c r="E95" s="181">
        <v>0</v>
      </c>
      <c r="F95" s="179" t="s">
        <v>145</v>
      </c>
      <c r="G95" s="134">
        <v>127261.1</v>
      </c>
      <c r="H95" s="181">
        <v>108804.84</v>
      </c>
      <c r="I95" s="179">
        <f t="shared" si="47"/>
        <v>0.85497327934459144</v>
      </c>
      <c r="J95" s="181">
        <v>0</v>
      </c>
      <c r="K95" s="181">
        <v>0</v>
      </c>
      <c r="L95" s="179" t="s">
        <v>145</v>
      </c>
      <c r="M95" s="181">
        <v>0</v>
      </c>
      <c r="N95" s="181">
        <v>0</v>
      </c>
      <c r="O95" s="179" t="s">
        <v>145</v>
      </c>
      <c r="P95" s="40">
        <f t="shared" si="57"/>
        <v>127261.1</v>
      </c>
      <c r="Q95" s="40">
        <f t="shared" si="57"/>
        <v>108804.84</v>
      </c>
      <c r="R95" s="32">
        <f t="shared" si="53"/>
        <v>0.85497327934459144</v>
      </c>
      <c r="S95" s="209" t="s">
        <v>145</v>
      </c>
      <c r="T95" s="11" t="s">
        <v>186</v>
      </c>
      <c r="U95" s="11" t="s">
        <v>186</v>
      </c>
      <c r="V95" s="58"/>
      <c r="W95" s="61"/>
      <c r="X95" s="34"/>
      <c r="Y95" s="34"/>
    </row>
    <row r="96" spans="1:25" s="1" customFormat="1" ht="30" customHeight="1" x14ac:dyDescent="0.25">
      <c r="A96" s="176" t="s">
        <v>183</v>
      </c>
      <c r="B96" s="139" t="s">
        <v>116</v>
      </c>
      <c r="C96" s="176" t="s">
        <v>131</v>
      </c>
      <c r="D96" s="181">
        <v>0</v>
      </c>
      <c r="E96" s="181">
        <v>0</v>
      </c>
      <c r="F96" s="179" t="s">
        <v>145</v>
      </c>
      <c r="G96" s="181">
        <v>29799.46</v>
      </c>
      <c r="H96" s="181">
        <v>26310.080000000002</v>
      </c>
      <c r="I96" s="179">
        <f t="shared" si="47"/>
        <v>0.88290458954625362</v>
      </c>
      <c r="J96" s="181">
        <v>0</v>
      </c>
      <c r="K96" s="181">
        <v>0</v>
      </c>
      <c r="L96" s="179" t="s">
        <v>145</v>
      </c>
      <c r="M96" s="181">
        <v>0</v>
      </c>
      <c r="N96" s="181">
        <v>0</v>
      </c>
      <c r="O96" s="179" t="s">
        <v>145</v>
      </c>
      <c r="P96" s="40">
        <f>D96+G96+J96+M96</f>
        <v>29799.46</v>
      </c>
      <c r="Q96" s="40">
        <f t="shared" si="57"/>
        <v>26310.080000000002</v>
      </c>
      <c r="R96" s="32">
        <f t="shared" si="53"/>
        <v>0.88290458954625362</v>
      </c>
      <c r="S96" s="209" t="s">
        <v>145</v>
      </c>
      <c r="T96" s="11" t="s">
        <v>186</v>
      </c>
      <c r="U96" s="11" t="s">
        <v>186</v>
      </c>
      <c r="V96" s="58"/>
      <c r="W96" s="61"/>
      <c r="X96" s="34"/>
      <c r="Y96" s="34"/>
    </row>
    <row r="97" spans="1:26" s="1" customFormat="1" ht="17.25" customHeight="1" x14ac:dyDescent="0.25">
      <c r="A97" s="176" t="s">
        <v>117</v>
      </c>
      <c r="B97" s="139" t="s">
        <v>196</v>
      </c>
      <c r="C97" s="33" t="s">
        <v>134</v>
      </c>
      <c r="D97" s="181">
        <v>0</v>
      </c>
      <c r="E97" s="181">
        <v>0</v>
      </c>
      <c r="F97" s="179" t="s">
        <v>145</v>
      </c>
      <c r="G97" s="181">
        <v>70581.17</v>
      </c>
      <c r="H97" s="181">
        <v>66222.399999999994</v>
      </c>
      <c r="I97" s="179">
        <f t="shared" si="47"/>
        <v>0.93824457713013254</v>
      </c>
      <c r="J97" s="181">
        <v>0</v>
      </c>
      <c r="K97" s="181">
        <v>0</v>
      </c>
      <c r="L97" s="179" t="s">
        <v>145</v>
      </c>
      <c r="M97" s="181">
        <v>0</v>
      </c>
      <c r="N97" s="181">
        <v>0</v>
      </c>
      <c r="O97" s="179" t="s">
        <v>145</v>
      </c>
      <c r="P97" s="40">
        <f t="shared" si="57"/>
        <v>70581.17</v>
      </c>
      <c r="Q97" s="40">
        <f t="shared" si="57"/>
        <v>66222.399999999994</v>
      </c>
      <c r="R97" s="32">
        <f t="shared" si="53"/>
        <v>0.93824457713013254</v>
      </c>
      <c r="S97" s="209" t="s">
        <v>145</v>
      </c>
      <c r="T97" s="11" t="s">
        <v>186</v>
      </c>
      <c r="U97" s="11" t="s">
        <v>186</v>
      </c>
      <c r="V97" s="58"/>
      <c r="W97" s="61"/>
      <c r="X97" s="34"/>
      <c r="Y97" s="34"/>
    </row>
    <row r="98" spans="1:26" s="1" customFormat="1" ht="60.75" customHeight="1" x14ac:dyDescent="0.25">
      <c r="A98" s="176" t="s">
        <v>118</v>
      </c>
      <c r="B98" s="139" t="s">
        <v>293</v>
      </c>
      <c r="C98" s="176" t="s">
        <v>14</v>
      </c>
      <c r="D98" s="181">
        <v>0</v>
      </c>
      <c r="E98" s="181">
        <v>0</v>
      </c>
      <c r="F98" s="179" t="s">
        <v>145</v>
      </c>
      <c r="G98" s="181">
        <v>4318077.47</v>
      </c>
      <c r="H98" s="181">
        <v>4287966.68</v>
      </c>
      <c r="I98" s="179">
        <f t="shared" si="47"/>
        <v>0.99302680644124708</v>
      </c>
      <c r="J98" s="181">
        <v>0</v>
      </c>
      <c r="K98" s="181">
        <v>0</v>
      </c>
      <c r="L98" s="179" t="s">
        <v>145</v>
      </c>
      <c r="M98" s="181">
        <v>0</v>
      </c>
      <c r="N98" s="181">
        <v>0</v>
      </c>
      <c r="O98" s="179" t="s">
        <v>145</v>
      </c>
      <c r="P98" s="40">
        <f t="shared" si="57"/>
        <v>4318077.47</v>
      </c>
      <c r="Q98" s="40">
        <f t="shared" si="57"/>
        <v>4287966.68</v>
      </c>
      <c r="R98" s="32">
        <f t="shared" si="53"/>
        <v>0.99302680644124708</v>
      </c>
      <c r="S98" s="209" t="s">
        <v>145</v>
      </c>
      <c r="T98" s="11" t="s">
        <v>186</v>
      </c>
      <c r="U98" s="11" t="s">
        <v>186</v>
      </c>
      <c r="V98" s="58"/>
      <c r="W98" s="61"/>
      <c r="X98" s="34"/>
      <c r="Y98" s="34"/>
    </row>
    <row r="99" spans="1:26" s="1" customFormat="1" ht="60.75" customHeight="1" x14ac:dyDescent="0.25">
      <c r="A99" s="176" t="s">
        <v>119</v>
      </c>
      <c r="B99" s="139" t="s">
        <v>260</v>
      </c>
      <c r="C99" s="176" t="s">
        <v>14</v>
      </c>
      <c r="D99" s="181">
        <v>0</v>
      </c>
      <c r="E99" s="181">
        <v>0</v>
      </c>
      <c r="F99" s="179" t="s">
        <v>145</v>
      </c>
      <c r="G99" s="181">
        <v>2195144.52</v>
      </c>
      <c r="H99" s="181">
        <v>2185156.9900000002</v>
      </c>
      <c r="I99" s="179">
        <f t="shared" si="47"/>
        <v>0.99545017200052055</v>
      </c>
      <c r="J99" s="181">
        <v>0</v>
      </c>
      <c r="K99" s="181">
        <v>0</v>
      </c>
      <c r="L99" s="179" t="s">
        <v>145</v>
      </c>
      <c r="M99" s="181">
        <v>0</v>
      </c>
      <c r="N99" s="181">
        <v>0</v>
      </c>
      <c r="O99" s="179" t="s">
        <v>145</v>
      </c>
      <c r="P99" s="40">
        <f t="shared" ref="P99" si="58">D99+G99+J99+M99</f>
        <v>2195144.52</v>
      </c>
      <c r="Q99" s="40">
        <f t="shared" ref="Q99" si="59">E99+H99+K99+N99</f>
        <v>2185156.9900000002</v>
      </c>
      <c r="R99" s="32">
        <f t="shared" ref="R99" si="60">Q99/P99</f>
        <v>0.99545017200052055</v>
      </c>
      <c r="S99" s="209" t="s">
        <v>145</v>
      </c>
      <c r="T99" s="11" t="s">
        <v>186</v>
      </c>
      <c r="U99" s="11" t="s">
        <v>186</v>
      </c>
      <c r="V99" s="58"/>
      <c r="W99" s="61"/>
      <c r="X99" s="34"/>
      <c r="Y99" s="34"/>
    </row>
    <row r="100" spans="1:26" s="1" customFormat="1" ht="45" customHeight="1" x14ac:dyDescent="0.25">
      <c r="A100" s="205" t="s">
        <v>291</v>
      </c>
      <c r="B100" s="139" t="s">
        <v>261</v>
      </c>
      <c r="C100" s="176" t="s">
        <v>134</v>
      </c>
      <c r="D100" s="181">
        <v>0</v>
      </c>
      <c r="E100" s="181">
        <v>0</v>
      </c>
      <c r="F100" s="179" t="s">
        <v>145</v>
      </c>
      <c r="G100" s="181">
        <v>25556.12</v>
      </c>
      <c r="H100" s="181">
        <v>9518.9</v>
      </c>
      <c r="I100" s="179">
        <f t="shared" si="47"/>
        <v>0.37247046891312141</v>
      </c>
      <c r="J100" s="181">
        <v>0</v>
      </c>
      <c r="K100" s="181">
        <v>0</v>
      </c>
      <c r="L100" s="179" t="s">
        <v>145</v>
      </c>
      <c r="M100" s="181">
        <v>0</v>
      </c>
      <c r="N100" s="181">
        <v>0</v>
      </c>
      <c r="O100" s="179" t="s">
        <v>145</v>
      </c>
      <c r="P100" s="40">
        <f t="shared" si="57"/>
        <v>25556.12</v>
      </c>
      <c r="Q100" s="40">
        <f t="shared" si="57"/>
        <v>9518.9</v>
      </c>
      <c r="R100" s="32">
        <f t="shared" si="53"/>
        <v>0.37247046891312141</v>
      </c>
      <c r="S100" s="209" t="s">
        <v>145</v>
      </c>
      <c r="T100" s="11" t="s">
        <v>186</v>
      </c>
      <c r="U100" s="11" t="s">
        <v>186</v>
      </c>
      <c r="V100" s="58"/>
      <c r="W100" s="61"/>
      <c r="X100" s="34"/>
      <c r="Y100" s="34"/>
    </row>
    <row r="101" spans="1:26" s="9" customFormat="1" ht="29.25" customHeight="1" x14ac:dyDescent="0.25">
      <c r="A101" s="187" t="s">
        <v>120</v>
      </c>
      <c r="B101" s="188" t="s">
        <v>262</v>
      </c>
      <c r="C101" s="187" t="s">
        <v>135</v>
      </c>
      <c r="D101" s="37">
        <v>0</v>
      </c>
      <c r="E101" s="37">
        <v>0</v>
      </c>
      <c r="F101" s="32" t="s">
        <v>304</v>
      </c>
      <c r="G101" s="37">
        <f>SUM(G102:G104)</f>
        <v>6269.9299999999994</v>
      </c>
      <c r="H101" s="37">
        <f>SUM(H102:H104)</f>
        <v>4927.67</v>
      </c>
      <c r="I101" s="32">
        <f t="shared" si="47"/>
        <v>0.78592105494000741</v>
      </c>
      <c r="J101" s="37">
        <f t="shared" ref="J101:N101" si="61">SUM(J102:J104)</f>
        <v>0</v>
      </c>
      <c r="K101" s="37">
        <f t="shared" si="61"/>
        <v>0</v>
      </c>
      <c r="L101" s="32" t="s">
        <v>145</v>
      </c>
      <c r="M101" s="37">
        <f t="shared" si="61"/>
        <v>0</v>
      </c>
      <c r="N101" s="37">
        <f t="shared" si="61"/>
        <v>0</v>
      </c>
      <c r="O101" s="32" t="s">
        <v>145</v>
      </c>
      <c r="P101" s="37">
        <f>SUM(P102:P104)</f>
        <v>6269.9299999999994</v>
      </c>
      <c r="Q101" s="37">
        <f>SUM(Q102:Q104)</f>
        <v>4927.67</v>
      </c>
      <c r="R101" s="32">
        <f t="shared" si="53"/>
        <v>0.78592105494000741</v>
      </c>
      <c r="S101" s="10" t="s">
        <v>186</v>
      </c>
      <c r="T101" s="32" t="s">
        <v>145</v>
      </c>
      <c r="U101" s="10" t="s">
        <v>145</v>
      </c>
      <c r="V101" s="57" t="s">
        <v>300</v>
      </c>
      <c r="W101" s="63"/>
      <c r="X101" s="39"/>
      <c r="Y101" s="39"/>
    </row>
    <row r="102" spans="1:26" s="1" customFormat="1" ht="36" customHeight="1" x14ac:dyDescent="0.25">
      <c r="A102" s="176" t="s">
        <v>121</v>
      </c>
      <c r="B102" s="139" t="s">
        <v>263</v>
      </c>
      <c r="C102" s="176" t="s">
        <v>135</v>
      </c>
      <c r="D102" s="181">
        <v>0</v>
      </c>
      <c r="E102" s="181">
        <v>0</v>
      </c>
      <c r="F102" s="179" t="s">
        <v>145</v>
      </c>
      <c r="G102" s="181">
        <v>4734.8999999999996</v>
      </c>
      <c r="H102" s="181">
        <v>4108.8999999999996</v>
      </c>
      <c r="I102" s="179">
        <f t="shared" si="47"/>
        <v>0.86779023844220571</v>
      </c>
      <c r="J102" s="181">
        <v>0</v>
      </c>
      <c r="K102" s="181">
        <v>0</v>
      </c>
      <c r="L102" s="179" t="s">
        <v>145</v>
      </c>
      <c r="M102" s="181">
        <v>0</v>
      </c>
      <c r="N102" s="181">
        <v>0</v>
      </c>
      <c r="O102" s="179" t="s">
        <v>145</v>
      </c>
      <c r="P102" s="40">
        <f t="shared" ref="P102:Q104" si="62">D102+G102+J102+M102</f>
        <v>4734.8999999999996</v>
      </c>
      <c r="Q102" s="40">
        <f t="shared" si="62"/>
        <v>4108.8999999999996</v>
      </c>
      <c r="R102" s="32">
        <f t="shared" si="53"/>
        <v>0.86779023844220571</v>
      </c>
      <c r="S102" s="11" t="s">
        <v>186</v>
      </c>
      <c r="T102" s="11" t="s">
        <v>186</v>
      </c>
      <c r="U102" s="11" t="s">
        <v>186</v>
      </c>
      <c r="V102" s="58"/>
      <c r="W102" s="162"/>
      <c r="X102" s="34"/>
      <c r="Y102" s="34"/>
    </row>
    <row r="103" spans="1:26" s="1" customFormat="1" ht="31.5" customHeight="1" x14ac:dyDescent="0.25">
      <c r="A103" s="176" t="s">
        <v>122</v>
      </c>
      <c r="B103" s="139" t="s">
        <v>264</v>
      </c>
      <c r="C103" s="33" t="s">
        <v>136</v>
      </c>
      <c r="D103" s="181">
        <v>0</v>
      </c>
      <c r="E103" s="181">
        <v>0</v>
      </c>
      <c r="F103" s="179" t="s">
        <v>145</v>
      </c>
      <c r="G103" s="181">
        <v>445</v>
      </c>
      <c r="H103" s="181">
        <v>42</v>
      </c>
      <c r="I103" s="179">
        <f t="shared" si="47"/>
        <v>9.4382022471910118E-2</v>
      </c>
      <c r="J103" s="181">
        <v>0</v>
      </c>
      <c r="K103" s="181">
        <v>0</v>
      </c>
      <c r="L103" s="179" t="s">
        <v>145</v>
      </c>
      <c r="M103" s="181">
        <v>0</v>
      </c>
      <c r="N103" s="181">
        <v>0</v>
      </c>
      <c r="O103" s="179" t="s">
        <v>145</v>
      </c>
      <c r="P103" s="40">
        <f t="shared" si="62"/>
        <v>445</v>
      </c>
      <c r="Q103" s="40">
        <f t="shared" si="62"/>
        <v>42</v>
      </c>
      <c r="R103" s="32">
        <f t="shared" si="53"/>
        <v>9.4382022471910118E-2</v>
      </c>
      <c r="S103" s="11" t="s">
        <v>186</v>
      </c>
      <c r="T103" s="11" t="s">
        <v>186</v>
      </c>
      <c r="U103" s="11" t="s">
        <v>186</v>
      </c>
      <c r="V103" s="58"/>
      <c r="W103" s="162"/>
      <c r="X103" s="34"/>
      <c r="Y103" s="34"/>
    </row>
    <row r="104" spans="1:26" s="1" customFormat="1" ht="31.5" customHeight="1" x14ac:dyDescent="0.25">
      <c r="A104" s="176" t="s">
        <v>123</v>
      </c>
      <c r="B104" s="139" t="s">
        <v>265</v>
      </c>
      <c r="C104" s="176" t="s">
        <v>197</v>
      </c>
      <c r="D104" s="181">
        <v>0</v>
      </c>
      <c r="E104" s="181">
        <v>0</v>
      </c>
      <c r="F104" s="179" t="s">
        <v>145</v>
      </c>
      <c r="G104" s="181">
        <v>1090.03</v>
      </c>
      <c r="H104" s="181">
        <v>776.77</v>
      </c>
      <c r="I104" s="179">
        <f t="shared" si="47"/>
        <v>0.71261341430969793</v>
      </c>
      <c r="J104" s="181">
        <v>0</v>
      </c>
      <c r="K104" s="181">
        <v>0</v>
      </c>
      <c r="L104" s="179" t="s">
        <v>145</v>
      </c>
      <c r="M104" s="181">
        <v>0</v>
      </c>
      <c r="N104" s="181">
        <v>0</v>
      </c>
      <c r="O104" s="179" t="s">
        <v>145</v>
      </c>
      <c r="P104" s="40">
        <f t="shared" si="62"/>
        <v>1090.03</v>
      </c>
      <c r="Q104" s="40">
        <f t="shared" si="62"/>
        <v>776.77</v>
      </c>
      <c r="R104" s="32">
        <f t="shared" si="53"/>
        <v>0.71261341430969793</v>
      </c>
      <c r="S104" s="209" t="s">
        <v>145</v>
      </c>
      <c r="T104" s="11" t="s">
        <v>186</v>
      </c>
      <c r="U104" s="11" t="s">
        <v>186</v>
      </c>
      <c r="V104" s="171"/>
      <c r="W104" s="162"/>
      <c r="X104" s="34"/>
      <c r="Y104" s="34"/>
    </row>
    <row r="105" spans="1:26" s="9" customFormat="1" ht="31.5" customHeight="1" x14ac:dyDescent="0.25">
      <c r="A105" s="187" t="s">
        <v>125</v>
      </c>
      <c r="B105" s="188" t="s">
        <v>266</v>
      </c>
      <c r="C105" s="187" t="s">
        <v>8</v>
      </c>
      <c r="D105" s="37">
        <f>SUM(D106:D109)</f>
        <v>1612.8</v>
      </c>
      <c r="E105" s="37">
        <f>SUM(E106:E109)</f>
        <v>1571.13</v>
      </c>
      <c r="F105" s="32">
        <f t="shared" ref="F105:F107" si="63">E105/D105</f>
        <v>0.97416294642857149</v>
      </c>
      <c r="G105" s="37">
        <f>SUM(G106:G109)</f>
        <v>34577.25</v>
      </c>
      <c r="H105" s="37">
        <f>SUM(H106:H109)</f>
        <v>31751.43</v>
      </c>
      <c r="I105" s="32">
        <f t="shared" si="47"/>
        <v>0.91827516647506668</v>
      </c>
      <c r="J105" s="37">
        <f>SUM(J106:J109)</f>
        <v>0</v>
      </c>
      <c r="K105" s="37">
        <f>SUM(K106:K109)</f>
        <v>0</v>
      </c>
      <c r="L105" s="32" t="s">
        <v>145</v>
      </c>
      <c r="M105" s="37">
        <f>SUM(M106:M109)</f>
        <v>2148</v>
      </c>
      <c r="N105" s="37">
        <f>SUM(N106:N109)</f>
        <v>2849.5699999999997</v>
      </c>
      <c r="O105" s="32">
        <f t="shared" si="55"/>
        <v>1.3266154562383612</v>
      </c>
      <c r="P105" s="37">
        <f>SUM(P106:P109)</f>
        <v>38338.050000000003</v>
      </c>
      <c r="Q105" s="37">
        <f>SUM(Q106:Q109)</f>
        <v>36172.129999999997</v>
      </c>
      <c r="R105" s="32">
        <f t="shared" si="53"/>
        <v>0.94350469050981978</v>
      </c>
      <c r="S105" s="10" t="s">
        <v>186</v>
      </c>
      <c r="T105" s="32" t="s">
        <v>145</v>
      </c>
      <c r="U105" s="10" t="s">
        <v>145</v>
      </c>
      <c r="V105" s="57" t="s">
        <v>300</v>
      </c>
      <c r="W105" s="63"/>
      <c r="X105" s="39"/>
      <c r="Y105" s="39"/>
    </row>
    <row r="106" spans="1:26" s="165" customFormat="1" ht="60" customHeight="1" x14ac:dyDescent="0.25">
      <c r="A106" s="176" t="s">
        <v>126</v>
      </c>
      <c r="B106" s="139" t="s">
        <v>184</v>
      </c>
      <c r="C106" s="41" t="s">
        <v>8</v>
      </c>
      <c r="D106" s="181">
        <v>0</v>
      </c>
      <c r="E106" s="181">
        <v>0</v>
      </c>
      <c r="F106" s="179" t="s">
        <v>145</v>
      </c>
      <c r="G106" s="181">
        <v>28890.85</v>
      </c>
      <c r="H106" s="181">
        <v>26428.85</v>
      </c>
      <c r="I106" s="179">
        <f t="shared" si="47"/>
        <v>0.91478270802001327</v>
      </c>
      <c r="J106" s="181">
        <v>0</v>
      </c>
      <c r="K106" s="181">
        <v>0</v>
      </c>
      <c r="L106" s="179" t="s">
        <v>145</v>
      </c>
      <c r="M106" s="181">
        <v>1893</v>
      </c>
      <c r="N106" s="181">
        <v>2559.2399999999998</v>
      </c>
      <c r="O106" s="179">
        <f t="shared" si="55"/>
        <v>1.3519492868462757</v>
      </c>
      <c r="P106" s="40">
        <f t="shared" ref="P106" si="64">D106+G106+J106+M106</f>
        <v>30783.85</v>
      </c>
      <c r="Q106" s="40">
        <f t="shared" ref="Q106" si="65">E106+H106+K106+N106</f>
        <v>28988.089999999997</v>
      </c>
      <c r="R106" s="32">
        <f t="shared" ref="R106" si="66">Q106/P106</f>
        <v>0.94166551617162886</v>
      </c>
      <c r="S106" s="11" t="s">
        <v>186</v>
      </c>
      <c r="T106" s="11" t="s">
        <v>186</v>
      </c>
      <c r="U106" s="11" t="s">
        <v>186</v>
      </c>
      <c r="V106" s="58"/>
      <c r="W106" s="166"/>
      <c r="X106" s="167"/>
      <c r="Y106" s="167"/>
      <c r="Z106" s="168"/>
    </row>
    <row r="107" spans="1:26" s="1" customFormat="1" ht="30" customHeight="1" x14ac:dyDescent="0.25">
      <c r="A107" s="176" t="s">
        <v>127</v>
      </c>
      <c r="B107" s="139" t="s">
        <v>158</v>
      </c>
      <c r="C107" s="41" t="s">
        <v>8</v>
      </c>
      <c r="D107" s="181">
        <v>1612.8</v>
      </c>
      <c r="E107" s="181">
        <v>1571.13</v>
      </c>
      <c r="F107" s="179">
        <f t="shared" si="63"/>
        <v>0.97416294642857149</v>
      </c>
      <c r="G107" s="181">
        <v>3875.29</v>
      </c>
      <c r="H107" s="181">
        <v>3677.01</v>
      </c>
      <c r="I107" s="179">
        <f t="shared" si="47"/>
        <v>0.9488347968797175</v>
      </c>
      <c r="J107" s="181">
        <v>0</v>
      </c>
      <c r="K107" s="181">
        <v>0</v>
      </c>
      <c r="L107" s="179" t="s">
        <v>145</v>
      </c>
      <c r="M107" s="134">
        <v>255</v>
      </c>
      <c r="N107" s="181">
        <v>290.33</v>
      </c>
      <c r="O107" s="179">
        <f t="shared" si="55"/>
        <v>1.1385490196078432</v>
      </c>
      <c r="P107" s="40">
        <f t="shared" ref="P107:Q109" si="67">D107+G107+J107+M107</f>
        <v>5743.09</v>
      </c>
      <c r="Q107" s="40">
        <f t="shared" si="67"/>
        <v>5538.47</v>
      </c>
      <c r="R107" s="32">
        <f t="shared" si="53"/>
        <v>0.96437109639584273</v>
      </c>
      <c r="S107" s="11" t="s">
        <v>186</v>
      </c>
      <c r="T107" s="11" t="s">
        <v>186</v>
      </c>
      <c r="U107" s="11" t="s">
        <v>186</v>
      </c>
      <c r="V107" s="58"/>
      <c r="W107" s="65"/>
      <c r="X107" s="191"/>
      <c r="Y107" s="48"/>
      <c r="Z107" s="8"/>
    </row>
    <row r="108" spans="1:26" s="1" customFormat="1" ht="47.25" customHeight="1" x14ac:dyDescent="0.25">
      <c r="A108" s="176" t="s">
        <v>128</v>
      </c>
      <c r="B108" s="139" t="s">
        <v>267</v>
      </c>
      <c r="C108" s="176" t="s">
        <v>9</v>
      </c>
      <c r="D108" s="181">
        <v>0</v>
      </c>
      <c r="E108" s="181">
        <v>0</v>
      </c>
      <c r="F108" s="179" t="s">
        <v>145</v>
      </c>
      <c r="G108" s="181">
        <v>669.1</v>
      </c>
      <c r="H108" s="181">
        <v>669.1</v>
      </c>
      <c r="I108" s="179">
        <f t="shared" si="47"/>
        <v>1</v>
      </c>
      <c r="J108" s="181">
        <v>0</v>
      </c>
      <c r="K108" s="181">
        <v>0</v>
      </c>
      <c r="L108" s="179" t="s">
        <v>145</v>
      </c>
      <c r="M108" s="181">
        <v>0</v>
      </c>
      <c r="N108" s="181">
        <v>0</v>
      </c>
      <c r="O108" s="179" t="s">
        <v>145</v>
      </c>
      <c r="P108" s="40">
        <f t="shared" si="67"/>
        <v>669.1</v>
      </c>
      <c r="Q108" s="40">
        <f t="shared" si="67"/>
        <v>669.1</v>
      </c>
      <c r="R108" s="32">
        <f t="shared" si="53"/>
        <v>1</v>
      </c>
      <c r="S108" s="209" t="s">
        <v>187</v>
      </c>
      <c r="T108" s="11" t="s">
        <v>186</v>
      </c>
      <c r="U108" s="11" t="s">
        <v>186</v>
      </c>
      <c r="V108" s="58"/>
      <c r="W108" s="65"/>
      <c r="X108" s="191"/>
      <c r="Y108" s="48"/>
      <c r="Z108" s="8"/>
    </row>
    <row r="109" spans="1:26" s="1" customFormat="1" ht="33" customHeight="1" x14ac:dyDescent="0.25">
      <c r="A109" s="41" t="s">
        <v>129</v>
      </c>
      <c r="B109" s="139" t="s">
        <v>159</v>
      </c>
      <c r="C109" s="41" t="s">
        <v>8</v>
      </c>
      <c r="D109" s="181">
        <v>0</v>
      </c>
      <c r="E109" s="181">
        <v>0</v>
      </c>
      <c r="F109" s="179" t="s">
        <v>145</v>
      </c>
      <c r="G109" s="181">
        <v>1142.01</v>
      </c>
      <c r="H109" s="181">
        <v>976.47</v>
      </c>
      <c r="I109" s="179">
        <f t="shared" si="47"/>
        <v>0.85504505214490245</v>
      </c>
      <c r="J109" s="181">
        <v>0</v>
      </c>
      <c r="K109" s="181">
        <v>0</v>
      </c>
      <c r="L109" s="179" t="s">
        <v>145</v>
      </c>
      <c r="M109" s="181">
        <v>0</v>
      </c>
      <c r="N109" s="181">
        <v>0</v>
      </c>
      <c r="O109" s="179" t="s">
        <v>145</v>
      </c>
      <c r="P109" s="40">
        <f t="shared" si="67"/>
        <v>1142.01</v>
      </c>
      <c r="Q109" s="40">
        <f t="shared" si="67"/>
        <v>976.47</v>
      </c>
      <c r="R109" s="32">
        <f t="shared" si="53"/>
        <v>0.85504505214490245</v>
      </c>
      <c r="S109" s="209" t="s">
        <v>145</v>
      </c>
      <c r="T109" s="11" t="s">
        <v>186</v>
      </c>
      <c r="U109" s="11" t="s">
        <v>186</v>
      </c>
      <c r="V109" s="58"/>
      <c r="W109" s="65"/>
      <c r="X109" s="191"/>
      <c r="Y109" s="48"/>
      <c r="Z109" s="8"/>
    </row>
    <row r="110" spans="1:26" s="9" customFormat="1" ht="33" customHeight="1" x14ac:dyDescent="0.25">
      <c r="A110" s="187" t="s">
        <v>146</v>
      </c>
      <c r="B110" s="188" t="s">
        <v>268</v>
      </c>
      <c r="C110" s="187" t="s">
        <v>13</v>
      </c>
      <c r="D110" s="37">
        <f>SUM(D111:D112)</f>
        <v>0</v>
      </c>
      <c r="E110" s="37">
        <f>SUM(E111:E112)</f>
        <v>0</v>
      </c>
      <c r="F110" s="32" t="s">
        <v>145</v>
      </c>
      <c r="G110" s="37">
        <f t="shared" ref="G110:N110" si="68">SUM(G111:G112)</f>
        <v>222525.29500000001</v>
      </c>
      <c r="H110" s="37">
        <f t="shared" si="68"/>
        <v>222381.88500000001</v>
      </c>
      <c r="I110" s="32">
        <f t="shared" si="47"/>
        <v>0.99935553394053467</v>
      </c>
      <c r="J110" s="37">
        <f t="shared" si="68"/>
        <v>0</v>
      </c>
      <c r="K110" s="37">
        <f t="shared" si="68"/>
        <v>0</v>
      </c>
      <c r="L110" s="32" t="s">
        <v>145</v>
      </c>
      <c r="M110" s="37">
        <f t="shared" si="68"/>
        <v>0</v>
      </c>
      <c r="N110" s="37">
        <f t="shared" si="68"/>
        <v>0</v>
      </c>
      <c r="O110" s="32" t="s">
        <v>145</v>
      </c>
      <c r="P110" s="40">
        <f>SUM(P111:P112)</f>
        <v>222525.29500000001</v>
      </c>
      <c r="Q110" s="40">
        <f>SUM(Q111:Q112)</f>
        <v>222381.88500000001</v>
      </c>
      <c r="R110" s="32">
        <f t="shared" si="53"/>
        <v>0.99935553394053467</v>
      </c>
      <c r="S110" s="10" t="s">
        <v>186</v>
      </c>
      <c r="T110" s="32" t="s">
        <v>145</v>
      </c>
      <c r="U110" s="10" t="s">
        <v>145</v>
      </c>
      <c r="V110" s="57" t="s">
        <v>300</v>
      </c>
      <c r="W110" s="63"/>
      <c r="X110" s="192"/>
      <c r="Y110" s="132"/>
      <c r="Z110" s="133"/>
    </row>
    <row r="111" spans="1:26" s="1" customFormat="1" ht="63.75" customHeight="1" x14ac:dyDescent="0.25">
      <c r="A111" s="176" t="s">
        <v>148</v>
      </c>
      <c r="B111" s="139" t="s">
        <v>147</v>
      </c>
      <c r="C111" s="176" t="s">
        <v>13</v>
      </c>
      <c r="D111" s="181">
        <v>0</v>
      </c>
      <c r="E111" s="181">
        <v>0</v>
      </c>
      <c r="F111" s="179" t="s">
        <v>145</v>
      </c>
      <c r="G111" s="181">
        <v>14557</v>
      </c>
      <c r="H111" s="181">
        <v>14413.59</v>
      </c>
      <c r="I111" s="179">
        <f t="shared" si="47"/>
        <v>0.99014838222161161</v>
      </c>
      <c r="J111" s="181">
        <v>0</v>
      </c>
      <c r="K111" s="181">
        <v>0</v>
      </c>
      <c r="L111" s="179" t="s">
        <v>145</v>
      </c>
      <c r="M111" s="181">
        <v>0</v>
      </c>
      <c r="N111" s="181">
        <v>0</v>
      </c>
      <c r="O111" s="179" t="s">
        <v>145</v>
      </c>
      <c r="P111" s="40">
        <f t="shared" ref="P111:Q122" si="69">D111+G111+J111+M111</f>
        <v>14557</v>
      </c>
      <c r="Q111" s="40">
        <f t="shared" si="69"/>
        <v>14413.59</v>
      </c>
      <c r="R111" s="32">
        <f t="shared" si="53"/>
        <v>0.99014838222161161</v>
      </c>
      <c r="S111" s="11" t="s">
        <v>186</v>
      </c>
      <c r="T111" s="11" t="s">
        <v>186</v>
      </c>
      <c r="U111" s="11" t="s">
        <v>186</v>
      </c>
      <c r="V111" s="58"/>
      <c r="W111" s="65"/>
      <c r="X111" s="191"/>
      <c r="Y111" s="48"/>
      <c r="Z111" s="8"/>
    </row>
    <row r="112" spans="1:26" s="1" customFormat="1" ht="47.25" customHeight="1" x14ac:dyDescent="0.25">
      <c r="A112" s="176" t="s">
        <v>149</v>
      </c>
      <c r="B112" s="139" t="s">
        <v>124</v>
      </c>
      <c r="C112" s="176" t="s">
        <v>13</v>
      </c>
      <c r="D112" s="181">
        <v>0</v>
      </c>
      <c r="E112" s="181">
        <v>0</v>
      </c>
      <c r="F112" s="179" t="s">
        <v>145</v>
      </c>
      <c r="G112" s="181">
        <v>207968.29500000001</v>
      </c>
      <c r="H112" s="181">
        <v>207968.29500000001</v>
      </c>
      <c r="I112" s="179">
        <f t="shared" si="47"/>
        <v>1</v>
      </c>
      <c r="J112" s="181">
        <v>0</v>
      </c>
      <c r="K112" s="181">
        <v>0</v>
      </c>
      <c r="L112" s="179" t="s">
        <v>145</v>
      </c>
      <c r="M112" s="181">
        <v>0</v>
      </c>
      <c r="N112" s="181">
        <v>0</v>
      </c>
      <c r="O112" s="179" t="s">
        <v>145</v>
      </c>
      <c r="P112" s="40">
        <f t="shared" si="69"/>
        <v>207968.29500000001</v>
      </c>
      <c r="Q112" s="40">
        <f t="shared" si="69"/>
        <v>207968.29500000001</v>
      </c>
      <c r="R112" s="32">
        <f t="shared" si="53"/>
        <v>1</v>
      </c>
      <c r="S112" s="209" t="s">
        <v>145</v>
      </c>
      <c r="T112" s="11" t="s">
        <v>186</v>
      </c>
      <c r="U112" s="11" t="s">
        <v>186</v>
      </c>
      <c r="V112" s="58"/>
      <c r="W112" s="65"/>
      <c r="X112" s="47"/>
      <c r="Y112" s="47"/>
      <c r="Z112" s="8"/>
    </row>
    <row r="113" spans="1:25" s="9" customFormat="1" ht="31.5" customHeight="1" x14ac:dyDescent="0.25">
      <c r="A113" s="187" t="s">
        <v>150</v>
      </c>
      <c r="B113" s="188" t="s">
        <v>269</v>
      </c>
      <c r="C113" s="187" t="s">
        <v>295</v>
      </c>
      <c r="D113" s="37">
        <f>SUM(D114:D117)</f>
        <v>0</v>
      </c>
      <c r="E113" s="37">
        <f>SUM(E114:E117)</f>
        <v>0</v>
      </c>
      <c r="F113" s="32" t="s">
        <v>145</v>
      </c>
      <c r="G113" s="37">
        <f>SUM(G114:G117)</f>
        <v>202513</v>
      </c>
      <c r="H113" s="37">
        <f>SUM(H114:H117)</f>
        <v>193821.58000000002</v>
      </c>
      <c r="I113" s="32">
        <f t="shared" si="47"/>
        <v>0.95708216262659684</v>
      </c>
      <c r="J113" s="37">
        <f>SUM(J114:J117)</f>
        <v>23381.3</v>
      </c>
      <c r="K113" s="37">
        <f>SUM(K114:K117)</f>
        <v>23381.3</v>
      </c>
      <c r="L113" s="32">
        <f t="shared" si="52"/>
        <v>1</v>
      </c>
      <c r="M113" s="37">
        <f>SUM(M114:M117)</f>
        <v>0</v>
      </c>
      <c r="N113" s="37">
        <f>SUM(N114:N117)</f>
        <v>0</v>
      </c>
      <c r="O113" s="32" t="s">
        <v>145</v>
      </c>
      <c r="P113" s="40">
        <f>SUM(P114:P117)</f>
        <v>225894.3</v>
      </c>
      <c r="Q113" s="40">
        <f>SUM(Q114:Q117)</f>
        <v>217202.88</v>
      </c>
      <c r="R113" s="32">
        <f>Q113/P113</f>
        <v>0.96152439437382886</v>
      </c>
      <c r="S113" s="10" t="s">
        <v>186</v>
      </c>
      <c r="T113" s="32" t="s">
        <v>145</v>
      </c>
      <c r="U113" s="10" t="s">
        <v>145</v>
      </c>
      <c r="V113" s="57" t="s">
        <v>300</v>
      </c>
      <c r="W113" s="63"/>
      <c r="X113" s="39"/>
      <c r="Y113" s="39"/>
    </row>
    <row r="114" spans="1:25" s="1" customFormat="1" ht="43.5" customHeight="1" x14ac:dyDescent="0.25">
      <c r="A114" s="176" t="s">
        <v>151</v>
      </c>
      <c r="B114" s="138" t="s">
        <v>294</v>
      </c>
      <c r="C114" s="176" t="s">
        <v>295</v>
      </c>
      <c r="D114" s="181">
        <v>0</v>
      </c>
      <c r="E114" s="181">
        <v>0</v>
      </c>
      <c r="F114" s="179" t="s">
        <v>145</v>
      </c>
      <c r="G114" s="181">
        <v>1281.3</v>
      </c>
      <c r="H114" s="181">
        <v>1048.57</v>
      </c>
      <c r="I114" s="179">
        <f t="shared" si="47"/>
        <v>0.81836416139857959</v>
      </c>
      <c r="J114" s="181">
        <v>0</v>
      </c>
      <c r="K114" s="181">
        <v>0</v>
      </c>
      <c r="L114" s="179" t="s">
        <v>145</v>
      </c>
      <c r="M114" s="181">
        <v>0</v>
      </c>
      <c r="N114" s="181">
        <v>0</v>
      </c>
      <c r="O114" s="179" t="s">
        <v>145</v>
      </c>
      <c r="P114" s="40">
        <f>D114+G114+J114+M114</f>
        <v>1281.3</v>
      </c>
      <c r="Q114" s="40">
        <f>E114+H114+K114+N114</f>
        <v>1048.57</v>
      </c>
      <c r="R114" s="32">
        <f t="shared" si="53"/>
        <v>0.81836416139857959</v>
      </c>
      <c r="S114" s="11" t="s">
        <v>186</v>
      </c>
      <c r="T114" s="11" t="s">
        <v>186</v>
      </c>
      <c r="U114" s="11" t="s">
        <v>186</v>
      </c>
      <c r="V114" s="58"/>
      <c r="W114" s="61"/>
      <c r="X114" s="34"/>
      <c r="Y114" s="34"/>
    </row>
    <row r="115" spans="1:25" s="1" customFormat="1" ht="48.75" customHeight="1" x14ac:dyDescent="0.25">
      <c r="A115" s="176" t="s">
        <v>152</v>
      </c>
      <c r="B115" s="138" t="s">
        <v>270</v>
      </c>
      <c r="C115" s="176" t="s">
        <v>295</v>
      </c>
      <c r="D115" s="181">
        <v>0</v>
      </c>
      <c r="E115" s="181">
        <v>0</v>
      </c>
      <c r="F115" s="179" t="s">
        <v>145</v>
      </c>
      <c r="G115" s="181">
        <v>8159.5</v>
      </c>
      <c r="H115" s="181">
        <v>8018.56</v>
      </c>
      <c r="I115" s="179">
        <f t="shared" si="47"/>
        <v>0.9827268827746799</v>
      </c>
      <c r="J115" s="181">
        <v>0</v>
      </c>
      <c r="K115" s="181">
        <v>0</v>
      </c>
      <c r="L115" s="179" t="s">
        <v>145</v>
      </c>
      <c r="M115" s="181">
        <v>0</v>
      </c>
      <c r="N115" s="181">
        <v>0</v>
      </c>
      <c r="O115" s="179" t="s">
        <v>145</v>
      </c>
      <c r="P115" s="40">
        <f t="shared" si="69"/>
        <v>8159.5</v>
      </c>
      <c r="Q115" s="40">
        <f t="shared" si="69"/>
        <v>8018.56</v>
      </c>
      <c r="R115" s="32">
        <f t="shared" si="53"/>
        <v>0.9827268827746799</v>
      </c>
      <c r="S115" s="209" t="s">
        <v>145</v>
      </c>
      <c r="T115" s="11" t="s">
        <v>186</v>
      </c>
      <c r="U115" s="11" t="s">
        <v>186</v>
      </c>
      <c r="V115" s="58"/>
      <c r="W115" s="61"/>
      <c r="X115" s="34"/>
      <c r="Y115" s="34"/>
    </row>
    <row r="116" spans="1:25" s="1" customFormat="1" ht="48" customHeight="1" x14ac:dyDescent="0.25">
      <c r="A116" s="176" t="s">
        <v>153</v>
      </c>
      <c r="B116" s="138" t="s">
        <v>271</v>
      </c>
      <c r="C116" s="176" t="s">
        <v>272</v>
      </c>
      <c r="D116" s="181">
        <v>0</v>
      </c>
      <c r="E116" s="181">
        <v>0</v>
      </c>
      <c r="F116" s="179" t="s">
        <v>145</v>
      </c>
      <c r="G116" s="181">
        <v>50000</v>
      </c>
      <c r="H116" s="181">
        <v>50000</v>
      </c>
      <c r="I116" s="179">
        <f t="shared" si="47"/>
        <v>1</v>
      </c>
      <c r="J116" s="181">
        <v>0</v>
      </c>
      <c r="K116" s="181">
        <v>0</v>
      </c>
      <c r="L116" s="179" t="s">
        <v>145</v>
      </c>
      <c r="M116" s="181">
        <v>0</v>
      </c>
      <c r="N116" s="181">
        <v>0</v>
      </c>
      <c r="O116" s="179" t="s">
        <v>145</v>
      </c>
      <c r="P116" s="40">
        <f t="shared" ref="P116" si="70">D116+G116+J116+M116</f>
        <v>50000</v>
      </c>
      <c r="Q116" s="40">
        <f t="shared" ref="Q116" si="71">E116+H116+K116+N116</f>
        <v>50000</v>
      </c>
      <c r="R116" s="32">
        <f t="shared" si="53"/>
        <v>1</v>
      </c>
      <c r="S116" s="209" t="s">
        <v>145</v>
      </c>
      <c r="T116" s="11" t="s">
        <v>186</v>
      </c>
      <c r="U116" s="11" t="s">
        <v>186</v>
      </c>
      <c r="V116" s="58"/>
      <c r="W116" s="61"/>
      <c r="X116" s="34"/>
      <c r="Y116" s="34"/>
    </row>
    <row r="117" spans="1:25" s="1" customFormat="1" ht="32.25" customHeight="1" x14ac:dyDescent="0.25">
      <c r="A117" s="177" t="s">
        <v>154</v>
      </c>
      <c r="B117" s="143" t="s">
        <v>198</v>
      </c>
      <c r="C117" s="176" t="s">
        <v>295</v>
      </c>
      <c r="D117" s="181">
        <v>0</v>
      </c>
      <c r="E117" s="181">
        <v>0</v>
      </c>
      <c r="F117" s="179" t="s">
        <v>145</v>
      </c>
      <c r="G117" s="77">
        <v>143072.20000000001</v>
      </c>
      <c r="H117" s="77">
        <v>134754.45000000001</v>
      </c>
      <c r="I117" s="78">
        <f t="shared" si="47"/>
        <v>0.941863269034795</v>
      </c>
      <c r="J117" s="77">
        <v>23381.3</v>
      </c>
      <c r="K117" s="77">
        <v>23381.3</v>
      </c>
      <c r="L117" s="179">
        <f t="shared" si="52"/>
        <v>1</v>
      </c>
      <c r="M117" s="181">
        <v>0</v>
      </c>
      <c r="N117" s="181">
        <v>0</v>
      </c>
      <c r="O117" s="179" t="s">
        <v>145</v>
      </c>
      <c r="P117" s="79">
        <f t="shared" si="69"/>
        <v>166453.5</v>
      </c>
      <c r="Q117" s="79">
        <f t="shared" si="69"/>
        <v>158135.75</v>
      </c>
      <c r="R117" s="80">
        <f t="shared" si="53"/>
        <v>0.95002958784285096</v>
      </c>
      <c r="S117" s="209" t="s">
        <v>145</v>
      </c>
      <c r="T117" s="11" t="s">
        <v>186</v>
      </c>
      <c r="U117" s="11" t="s">
        <v>186</v>
      </c>
      <c r="V117" s="81"/>
      <c r="W117" s="34"/>
      <c r="X117" s="34"/>
      <c r="Y117" s="34"/>
    </row>
    <row r="118" spans="1:25" s="131" customFormat="1" ht="32.25" customHeight="1" x14ac:dyDescent="0.25">
      <c r="A118" s="189" t="s">
        <v>210</v>
      </c>
      <c r="B118" s="188" t="s">
        <v>211</v>
      </c>
      <c r="C118" s="182" t="s">
        <v>189</v>
      </c>
      <c r="D118" s="89">
        <v>580116.6</v>
      </c>
      <c r="E118" s="89">
        <v>499808.14</v>
      </c>
      <c r="F118" s="32">
        <f>E118/D118</f>
        <v>0.86156496814605898</v>
      </c>
      <c r="G118" s="89">
        <f t="shared" ref="G118:N118" si="72">SUM(G119:G120)</f>
        <v>226581.07</v>
      </c>
      <c r="H118" s="89">
        <f t="shared" si="72"/>
        <v>214292.04</v>
      </c>
      <c r="I118" s="80">
        <f t="shared" si="47"/>
        <v>0.94576320960969951</v>
      </c>
      <c r="J118" s="89">
        <f>SUM(J119:J121)</f>
        <v>28510.41</v>
      </c>
      <c r="K118" s="89">
        <f>SUM(K119:K121)</f>
        <v>27397.14</v>
      </c>
      <c r="L118" s="32">
        <f t="shared" si="52"/>
        <v>0.96095215747511176</v>
      </c>
      <c r="M118" s="89">
        <f t="shared" si="72"/>
        <v>790</v>
      </c>
      <c r="N118" s="89">
        <f t="shared" si="72"/>
        <v>790</v>
      </c>
      <c r="O118" s="32">
        <f t="shared" si="55"/>
        <v>1</v>
      </c>
      <c r="P118" s="79">
        <f t="shared" ref="P118" si="73">D118+G118+J118+M118</f>
        <v>835998.08</v>
      </c>
      <c r="Q118" s="79">
        <f t="shared" ref="Q118" si="74">E118+H118+K118+N118</f>
        <v>742287.32000000007</v>
      </c>
      <c r="R118" s="80">
        <f t="shared" si="53"/>
        <v>0.88790553203184397</v>
      </c>
      <c r="S118" s="10" t="s">
        <v>186</v>
      </c>
      <c r="T118" s="32" t="s">
        <v>145</v>
      </c>
      <c r="U118" s="10" t="s">
        <v>145</v>
      </c>
      <c r="V118" s="57" t="s">
        <v>300</v>
      </c>
      <c r="W118" s="63"/>
      <c r="X118" s="130"/>
      <c r="Y118" s="130"/>
    </row>
    <row r="119" spans="1:25" s="129" customFormat="1" ht="32.25" customHeight="1" x14ac:dyDescent="0.25">
      <c r="A119" s="177" t="s">
        <v>212</v>
      </c>
      <c r="B119" s="143" t="s">
        <v>214</v>
      </c>
      <c r="C119" s="126" t="s">
        <v>189</v>
      </c>
      <c r="D119" s="77">
        <v>517945.5</v>
      </c>
      <c r="E119" s="127">
        <v>497672.29</v>
      </c>
      <c r="F119" s="179">
        <f t="shared" si="46"/>
        <v>0.96085841077874024</v>
      </c>
      <c r="G119" s="127">
        <v>21581.07</v>
      </c>
      <c r="H119" s="77">
        <v>20736.34</v>
      </c>
      <c r="I119" s="78">
        <f t="shared" si="47"/>
        <v>0.96085782586312918</v>
      </c>
      <c r="J119" s="77">
        <v>28396.14</v>
      </c>
      <c r="K119" s="127">
        <v>27284.73</v>
      </c>
      <c r="L119" s="179">
        <f t="shared" si="52"/>
        <v>0.96086052540943945</v>
      </c>
      <c r="M119" s="127">
        <v>790</v>
      </c>
      <c r="N119" s="77">
        <v>790</v>
      </c>
      <c r="O119" s="179">
        <f t="shared" si="55"/>
        <v>1</v>
      </c>
      <c r="P119" s="79">
        <f t="shared" ref="P119" si="75">D119+G119+J119+M119</f>
        <v>568712.71</v>
      </c>
      <c r="Q119" s="79">
        <f t="shared" ref="Q119" si="76">E119+H119+K119+N119</f>
        <v>546483.36</v>
      </c>
      <c r="R119" s="80">
        <f t="shared" si="53"/>
        <v>0.96091286582991964</v>
      </c>
      <c r="S119" s="11" t="s">
        <v>186</v>
      </c>
      <c r="T119" s="11" t="s">
        <v>186</v>
      </c>
      <c r="U119" s="11" t="s">
        <v>186</v>
      </c>
      <c r="V119" s="81"/>
      <c r="W119" s="128"/>
      <c r="X119" s="128"/>
      <c r="Y119" s="128"/>
    </row>
    <row r="120" spans="1:25" s="129" customFormat="1" ht="45" customHeight="1" x14ac:dyDescent="0.25">
      <c r="A120" s="177" t="s">
        <v>213</v>
      </c>
      <c r="B120" s="138" t="s">
        <v>296</v>
      </c>
      <c r="C120" s="126" t="s">
        <v>189</v>
      </c>
      <c r="D120" s="77">
        <v>60000</v>
      </c>
      <c r="E120" s="127">
        <v>0</v>
      </c>
      <c r="F120" s="179">
        <f t="shared" si="46"/>
        <v>0</v>
      </c>
      <c r="G120" s="181">
        <v>205000</v>
      </c>
      <c r="H120" s="181">
        <v>193555.7</v>
      </c>
      <c r="I120" s="78">
        <f t="shared" si="47"/>
        <v>0.94417414634146346</v>
      </c>
      <c r="J120" s="77">
        <v>0</v>
      </c>
      <c r="K120" s="127">
        <v>0</v>
      </c>
      <c r="L120" s="179" t="s">
        <v>145</v>
      </c>
      <c r="M120" s="181">
        <v>0</v>
      </c>
      <c r="N120" s="181">
        <v>0</v>
      </c>
      <c r="O120" s="179" t="s">
        <v>145</v>
      </c>
      <c r="P120" s="79">
        <f t="shared" ref="P120" si="77">D120+G120+J120+M120</f>
        <v>265000</v>
      </c>
      <c r="Q120" s="79">
        <f t="shared" ref="Q120" si="78">E120+H120+K120+N120</f>
        <v>193555.7</v>
      </c>
      <c r="R120" s="80">
        <f t="shared" si="53"/>
        <v>0.73039886792452835</v>
      </c>
      <c r="S120" s="209" t="s">
        <v>145</v>
      </c>
      <c r="T120" s="11" t="s">
        <v>186</v>
      </c>
      <c r="U120" s="11" t="s">
        <v>186</v>
      </c>
      <c r="V120" s="81"/>
      <c r="W120" s="128"/>
      <c r="X120" s="128"/>
      <c r="Y120" s="128"/>
    </row>
    <row r="121" spans="1:25" s="129" customFormat="1" ht="29.25" customHeight="1" x14ac:dyDescent="0.25">
      <c r="A121" s="177" t="s">
        <v>273</v>
      </c>
      <c r="B121" s="138" t="s">
        <v>309</v>
      </c>
      <c r="C121" s="126" t="s">
        <v>189</v>
      </c>
      <c r="D121" s="77" t="s">
        <v>308</v>
      </c>
      <c r="E121" s="127" t="s">
        <v>319</v>
      </c>
      <c r="F121" s="179">
        <v>0.98399999999999999</v>
      </c>
      <c r="G121" s="181">
        <v>0</v>
      </c>
      <c r="H121" s="181">
        <v>0</v>
      </c>
      <c r="I121" s="179" t="s">
        <v>145</v>
      </c>
      <c r="J121" s="181">
        <v>114.27</v>
      </c>
      <c r="K121" s="181">
        <v>112.41</v>
      </c>
      <c r="L121" s="179">
        <f t="shared" si="52"/>
        <v>0.98372276187975849</v>
      </c>
      <c r="M121" s="181">
        <v>0</v>
      </c>
      <c r="N121" s="181">
        <v>0</v>
      </c>
      <c r="O121" s="179" t="s">
        <v>145</v>
      </c>
      <c r="P121" s="79">
        <v>2285.4</v>
      </c>
      <c r="Q121" s="79">
        <v>2248.1999999999998</v>
      </c>
      <c r="R121" s="80">
        <f t="shared" ref="R121" si="79">Q121/P121</f>
        <v>0.98372276187975838</v>
      </c>
      <c r="S121" s="209" t="s">
        <v>145</v>
      </c>
      <c r="T121" s="11" t="s">
        <v>186</v>
      </c>
      <c r="U121" s="11" t="s">
        <v>186</v>
      </c>
      <c r="V121" s="81"/>
      <c r="W121" s="128"/>
      <c r="X121" s="128"/>
      <c r="Y121" s="128"/>
    </row>
    <row r="122" spans="1:25" s="84" customFormat="1" ht="21.75" customHeight="1" x14ac:dyDescent="0.25">
      <c r="A122" s="90"/>
      <c r="B122" s="225" t="s">
        <v>143</v>
      </c>
      <c r="C122" s="226"/>
      <c r="D122" s="89">
        <f>SUM(D6,D13,D21,D25,D27,D30,D34,D41,D47,D51,D57,D63,D66,D70,D72,D74,D77,D80,D90,D93,D101,D105,D110,D113,D118)</f>
        <v>10837909.444</v>
      </c>
      <c r="E122" s="89">
        <f>SUM(E6,E13,E21,E25,E27,E30,E34,E41,E47,E51,E57,E63,E66,E70,E72,E74,E77,E80,E90,E93,E101,E105,E110,E113,E118)</f>
        <v>10221629.785000002</v>
      </c>
      <c r="F122" s="80">
        <f t="shared" si="46"/>
        <v>0.94313666651448369</v>
      </c>
      <c r="G122" s="89">
        <f>SUM(G6,G13,G21,G25,G27,G30,G34,G41,G47,G51,G57,G63,G66,G70,G72,G74,G77,G80,G90,G93,G101,G105,G110,G113,G118)</f>
        <v>59368441.288000003</v>
      </c>
      <c r="H122" s="190">
        <f>SUM(H6,H13,H21,H25,H27,H30,H34,H41,H47,H51,H57,H63,H66,H70,H72,H74,H77,H80,H90,H93,H101,H105,H110,H113,H118)</f>
        <v>56735105.633000009</v>
      </c>
      <c r="I122" s="80">
        <f t="shared" si="47"/>
        <v>0.95564418405015017</v>
      </c>
      <c r="J122" s="89">
        <f>SUM(J6,J13,J21,J25,J27,J30,J34,J41,J47,J51,J57,J63,J66,J70,J72,J74,J77,J80,J90,J93,J101,J105,J110,J113,J118)</f>
        <v>1727699.1749999996</v>
      </c>
      <c r="K122" s="89">
        <f>SUM(K6,K13,K21,K25,K27,K30,K34,K41,K47,K51,K57,K63,K66,K70,K72,K74,K77,K80,K90,K93,K101,K105,K110,K113,K118)</f>
        <v>1586471.027</v>
      </c>
      <c r="L122" s="80">
        <f t="shared" si="52"/>
        <v>0.91825651708145339</v>
      </c>
      <c r="M122" s="89">
        <f>SUM(M6,M13,M21,M25,M27,M30,M34,M41,M47,M51,M57,M63,M66,M70,M72,M74,M77,M80,M90,M93,M101,M105,M110,M113,M118)</f>
        <v>23582566.02</v>
      </c>
      <c r="N122" s="89">
        <f>SUM(N6,N13,N21,N25,N27,N30,N34,N41,N47,N51,N57,N63,N66,N70,N72,N74,N77,N80,N90,N93,N101,N105,N110,N113,N118)</f>
        <v>16717266.030000001</v>
      </c>
      <c r="O122" s="85">
        <f t="shared" ref="O122" si="80">N122/M122</f>
        <v>0.70888240133929248</v>
      </c>
      <c r="P122" s="79">
        <f t="shared" si="69"/>
        <v>95516615.927000001</v>
      </c>
      <c r="Q122" s="86">
        <f>E122+H122+K122+N122</f>
        <v>85260472.475000009</v>
      </c>
      <c r="R122" s="88">
        <f>Q122/P122</f>
        <v>0.89262450985660546</v>
      </c>
      <c r="S122" s="85" t="s">
        <v>145</v>
      </c>
      <c r="T122" s="80" t="s">
        <v>145</v>
      </c>
      <c r="U122" s="85" t="s">
        <v>145</v>
      </c>
      <c r="V122" s="87" t="s">
        <v>145</v>
      </c>
      <c r="W122" s="193"/>
      <c r="X122" s="194"/>
      <c r="Y122" s="83"/>
    </row>
    <row r="123" spans="1:25" s="106" customFormat="1" ht="21.75" customHeight="1" x14ac:dyDescent="0.25">
      <c r="A123" s="99"/>
      <c r="B123" s="120" t="s">
        <v>208</v>
      </c>
      <c r="C123" s="100"/>
      <c r="D123" s="98">
        <f>D122-D124</f>
        <v>10638365.444</v>
      </c>
      <c r="E123" s="98">
        <f>E122-E124</f>
        <v>10025004.825000001</v>
      </c>
      <c r="F123" s="97">
        <f>E123/D123</f>
        <v>0.94234446802671812</v>
      </c>
      <c r="G123" s="82"/>
      <c r="H123" s="98"/>
      <c r="I123" s="102"/>
      <c r="J123" s="98"/>
      <c r="K123" s="82"/>
      <c r="L123" s="101"/>
      <c r="M123" s="82"/>
      <c r="N123" s="98"/>
      <c r="O123" s="102"/>
      <c r="P123" s="98"/>
      <c r="Q123" s="82"/>
      <c r="R123" s="103"/>
      <c r="S123" s="102"/>
      <c r="T123" s="101"/>
      <c r="U123" s="102"/>
      <c r="V123" s="104"/>
      <c r="W123" s="195"/>
      <c r="X123" s="196"/>
      <c r="Y123" s="105"/>
    </row>
    <row r="124" spans="1:25" s="119" customFormat="1" ht="23.25" customHeight="1" x14ac:dyDescent="0.25">
      <c r="A124" s="107"/>
      <c r="B124" s="108" t="s">
        <v>207</v>
      </c>
      <c r="C124" s="109"/>
      <c r="D124" s="110">
        <f>4241.85+2171.09+3670.87+79460.19+110000</f>
        <v>199544</v>
      </c>
      <c r="E124" s="110">
        <f>4236+2135.81+2541.27+78261.88+109450</f>
        <v>196624.96000000002</v>
      </c>
      <c r="F124" s="112">
        <f t="shared" si="46"/>
        <v>0.98537144689892964</v>
      </c>
      <c r="G124" s="111"/>
      <c r="H124" s="110"/>
      <c r="I124" s="113"/>
      <c r="J124" s="110"/>
      <c r="K124" s="111"/>
      <c r="L124" s="112"/>
      <c r="M124" s="111"/>
      <c r="N124" s="110"/>
      <c r="O124" s="113"/>
      <c r="P124" s="110"/>
      <c r="Q124" s="111"/>
      <c r="R124" s="112"/>
      <c r="S124" s="113"/>
      <c r="T124" s="112"/>
      <c r="U124" s="114"/>
      <c r="V124" s="115"/>
      <c r="W124" s="116"/>
      <c r="X124" s="117"/>
      <c r="Y124" s="118"/>
    </row>
    <row r="125" spans="1:25" s="75" customFormat="1" ht="18" customHeight="1" x14ac:dyDescent="0.25">
      <c r="A125" s="71" t="s">
        <v>137</v>
      </c>
      <c r="B125" s="96" t="s">
        <v>205</v>
      </c>
      <c r="C125" s="91"/>
      <c r="D125" s="92"/>
      <c r="E125" s="92"/>
      <c r="F125" s="93"/>
      <c r="G125" s="92"/>
      <c r="H125" s="92"/>
      <c r="I125" s="93"/>
      <c r="J125" s="92"/>
      <c r="K125" s="92"/>
      <c r="L125" s="93"/>
      <c r="M125" s="92"/>
      <c r="N125" s="92"/>
      <c r="O125" s="93"/>
      <c r="P125" s="92"/>
      <c r="Q125" s="92"/>
      <c r="R125" s="93"/>
      <c r="S125" s="93"/>
      <c r="T125" s="93"/>
      <c r="U125" s="94"/>
      <c r="V125" s="95"/>
      <c r="W125" s="72"/>
      <c r="X125" s="73"/>
      <c r="Y125" s="74"/>
    </row>
    <row r="126" spans="1:25" s="15" customFormat="1" ht="18.75" customHeight="1" x14ac:dyDescent="0.25">
      <c r="A126" s="144" t="s">
        <v>139</v>
      </c>
      <c r="B126" s="145" t="s">
        <v>138</v>
      </c>
      <c r="C126" s="146"/>
      <c r="D126" s="147"/>
      <c r="E126" s="147"/>
      <c r="F126" s="148"/>
      <c r="G126" s="147"/>
      <c r="H126" s="147"/>
      <c r="I126" s="148"/>
      <c r="J126" s="147"/>
      <c r="K126" s="147"/>
      <c r="L126" s="148"/>
      <c r="M126" s="147"/>
      <c r="N126" s="147"/>
      <c r="O126" s="148"/>
      <c r="P126" s="147"/>
      <c r="Q126" s="147"/>
      <c r="R126" s="148"/>
      <c r="S126" s="148"/>
      <c r="T126" s="148"/>
      <c r="U126" s="149"/>
      <c r="V126" s="150"/>
      <c r="W126" s="197"/>
      <c r="X126" s="198"/>
      <c r="Y126" s="49"/>
    </row>
    <row r="127" spans="1:25" s="7" customFormat="1" ht="15.75" x14ac:dyDescent="0.25">
      <c r="A127" s="151" t="s">
        <v>141</v>
      </c>
      <c r="B127" s="51" t="s">
        <v>140</v>
      </c>
      <c r="C127" s="52"/>
      <c r="D127" s="53"/>
      <c r="E127" s="53"/>
      <c r="F127" s="12"/>
      <c r="G127" s="53"/>
      <c r="H127" s="53"/>
      <c r="I127" s="12"/>
      <c r="J127" s="53"/>
      <c r="K127" s="53"/>
      <c r="L127" s="12"/>
      <c r="M127" s="53"/>
      <c r="N127" s="53"/>
      <c r="O127" s="12"/>
      <c r="P127" s="53"/>
      <c r="Q127" s="53"/>
      <c r="R127" s="12"/>
      <c r="S127" s="12"/>
      <c r="T127" s="12"/>
      <c r="U127" s="13"/>
      <c r="V127" s="152"/>
      <c r="W127" s="65"/>
      <c r="X127" s="47"/>
      <c r="Y127" s="46"/>
    </row>
    <row r="128" spans="1:25" s="7" customFormat="1" ht="16.5" customHeight="1" x14ac:dyDescent="0.25">
      <c r="A128" s="151" t="s">
        <v>179</v>
      </c>
      <c r="B128" s="51" t="s">
        <v>142</v>
      </c>
      <c r="C128" s="52"/>
      <c r="D128" s="53"/>
      <c r="E128" s="53"/>
      <c r="F128" s="12"/>
      <c r="G128" s="53"/>
      <c r="H128" s="53"/>
      <c r="I128" s="12"/>
      <c r="J128" s="53"/>
      <c r="K128" s="53"/>
      <c r="L128" s="12"/>
      <c r="M128" s="53"/>
      <c r="N128" s="53"/>
      <c r="O128" s="12"/>
      <c r="P128" s="53"/>
      <c r="Q128" s="53"/>
      <c r="R128" s="12"/>
      <c r="S128" s="12"/>
      <c r="T128" s="12"/>
      <c r="U128" s="13"/>
      <c r="V128" s="152"/>
      <c r="W128" s="65"/>
      <c r="X128" s="47"/>
      <c r="Y128" s="46"/>
    </row>
    <row r="129" spans="1:52" s="7" customFormat="1" ht="16.5" customHeight="1" x14ac:dyDescent="0.25">
      <c r="A129" s="151" t="s">
        <v>206</v>
      </c>
      <c r="B129" s="51" t="s">
        <v>185</v>
      </c>
      <c r="C129" s="52"/>
      <c r="D129" s="53"/>
      <c r="E129" s="53"/>
      <c r="F129" s="12"/>
      <c r="G129" s="53"/>
      <c r="H129" s="53"/>
      <c r="I129" s="12"/>
      <c r="J129" s="53"/>
      <c r="K129" s="53"/>
      <c r="L129" s="12"/>
      <c r="M129" s="53"/>
      <c r="N129" s="53"/>
      <c r="O129" s="12"/>
      <c r="P129" s="53"/>
      <c r="Q129" s="53"/>
      <c r="R129" s="12"/>
      <c r="S129" s="12"/>
      <c r="T129" s="12"/>
      <c r="U129" s="13"/>
      <c r="V129" s="59"/>
      <c r="W129" s="65"/>
      <c r="X129" s="47"/>
      <c r="Y129" s="46"/>
    </row>
    <row r="130" spans="1:52" s="8" customFormat="1" x14ac:dyDescent="0.25">
      <c r="A130" s="50" t="s">
        <v>323</v>
      </c>
      <c r="B130" s="51" t="s">
        <v>324</v>
      </c>
      <c r="C130" s="52"/>
      <c r="D130" s="53"/>
      <c r="E130" s="53"/>
      <c r="F130" s="12"/>
      <c r="G130" s="53"/>
      <c r="H130" s="53"/>
      <c r="I130" s="12"/>
      <c r="J130" s="53"/>
      <c r="K130" s="53"/>
      <c r="L130" s="12"/>
      <c r="M130" s="53"/>
      <c r="N130" s="53"/>
      <c r="O130" s="12"/>
      <c r="P130" s="53"/>
      <c r="Q130" s="53"/>
      <c r="R130" s="12"/>
      <c r="S130" s="12"/>
      <c r="T130" s="12"/>
      <c r="U130" s="13"/>
      <c r="V130" s="59"/>
      <c r="W130" s="65"/>
      <c r="X130" s="47"/>
      <c r="Y130" s="47"/>
    </row>
    <row r="131" spans="1:52" s="1" customFormat="1" x14ac:dyDescent="0.25">
      <c r="A131" s="50"/>
      <c r="B131" s="51"/>
      <c r="C131" s="55"/>
      <c r="D131" s="124"/>
      <c r="E131" s="124"/>
      <c r="F131" s="180"/>
      <c r="G131" s="124"/>
      <c r="H131" s="124"/>
      <c r="I131" s="180"/>
      <c r="J131" s="124"/>
      <c r="K131" s="124"/>
      <c r="L131" s="180"/>
      <c r="M131" s="124"/>
      <c r="N131" s="124"/>
      <c r="O131" s="180"/>
      <c r="P131" s="124"/>
      <c r="Q131" s="124"/>
      <c r="R131" s="180"/>
      <c r="S131" s="208"/>
      <c r="T131" s="208"/>
      <c r="U131" s="125"/>
      <c r="V131" s="56"/>
      <c r="W131" s="61"/>
      <c r="X131" s="34"/>
      <c r="Y131" s="34"/>
    </row>
    <row r="132" spans="1:52" ht="18.75" x14ac:dyDescent="0.25">
      <c r="E132" s="206"/>
    </row>
    <row r="133" spans="1:52" x14ac:dyDescent="0.25">
      <c r="J133" s="154"/>
      <c r="AA133"/>
      <c r="AB133"/>
      <c r="AC133"/>
      <c r="AD133"/>
      <c r="AE133"/>
      <c r="AF133"/>
      <c r="AG133"/>
      <c r="AH133"/>
      <c r="AI133"/>
      <c r="AJ133"/>
      <c r="AK133"/>
      <c r="AL133"/>
      <c r="AM133"/>
      <c r="AN133"/>
      <c r="AO133"/>
      <c r="AP133"/>
      <c r="AQ133"/>
      <c r="AR133"/>
      <c r="AS133"/>
      <c r="AT133"/>
      <c r="AU133"/>
      <c r="AV133"/>
      <c r="AW133"/>
      <c r="AX133"/>
      <c r="AY133"/>
      <c r="AZ133"/>
    </row>
    <row r="134" spans="1:52" x14ac:dyDescent="0.25">
      <c r="A134" s="155"/>
      <c r="B134" s="155"/>
      <c r="C134" s="156"/>
      <c r="D134" s="155"/>
      <c r="E134" s="155"/>
      <c r="F134" s="155"/>
      <c r="G134" s="155"/>
      <c r="H134" s="153"/>
      <c r="I134" s="156"/>
      <c r="J134" s="156"/>
      <c r="K134" s="156"/>
      <c r="L134" s="156"/>
      <c r="M134" s="156"/>
      <c r="N134" s="156"/>
      <c r="O134" s="156"/>
      <c r="P134" s="156"/>
      <c r="Q134" s="156"/>
      <c r="R134" s="156"/>
      <c r="S134" s="156"/>
      <c r="T134" s="156"/>
      <c r="U134" s="156"/>
      <c r="V134" s="60"/>
      <c r="W134" s="69"/>
      <c r="X134" s="54"/>
      <c r="Y134" s="54"/>
      <c r="Z134"/>
      <c r="AA134"/>
      <c r="AB134"/>
      <c r="AC134"/>
      <c r="AD134"/>
      <c r="AE134"/>
      <c r="AF134"/>
      <c r="AG134"/>
      <c r="AH134"/>
      <c r="AI134"/>
      <c r="AJ134"/>
      <c r="AK134"/>
      <c r="AL134"/>
      <c r="AM134"/>
      <c r="AN134"/>
      <c r="AO134"/>
      <c r="AP134"/>
      <c r="AQ134"/>
      <c r="AR134"/>
      <c r="AS134"/>
      <c r="AT134"/>
      <c r="AU134"/>
      <c r="AV134"/>
      <c r="AW134"/>
      <c r="AX134"/>
      <c r="AY134"/>
      <c r="AZ134"/>
    </row>
    <row r="135" spans="1:52" x14ac:dyDescent="0.25">
      <c r="H135" s="53"/>
    </row>
    <row r="136" spans="1:52" s="1" customFormat="1" x14ac:dyDescent="0.25">
      <c r="A136" s="50"/>
      <c r="B136" s="51"/>
      <c r="C136" s="222"/>
      <c r="D136" s="222"/>
      <c r="E136" s="222"/>
      <c r="F136" s="222"/>
      <c r="G136" s="124"/>
      <c r="H136" s="53"/>
      <c r="I136" s="180"/>
      <c r="J136" s="124"/>
      <c r="K136" s="124"/>
      <c r="L136" s="180"/>
      <c r="M136" s="124"/>
      <c r="N136" s="124"/>
      <c r="O136" s="180"/>
      <c r="P136" s="124"/>
      <c r="Q136" s="124"/>
      <c r="R136" s="180"/>
      <c r="S136" s="208"/>
      <c r="T136" s="208"/>
      <c r="U136" s="125"/>
      <c r="V136" s="56"/>
      <c r="W136" s="61"/>
      <c r="X136" s="34"/>
      <c r="Y136" s="34"/>
    </row>
    <row r="137" spans="1:52" x14ac:dyDescent="0.25">
      <c r="K137" s="157"/>
    </row>
    <row r="139" spans="1:52" x14ac:dyDescent="0.25">
      <c r="E139" s="158"/>
      <c r="L139" s="12"/>
      <c r="M139" s="53"/>
      <c r="N139" s="53"/>
      <c r="O139" s="12"/>
      <c r="P139" s="53"/>
    </row>
    <row r="140" spans="1:52" x14ac:dyDescent="0.25">
      <c r="F140" s="124"/>
      <c r="L140" s="12"/>
      <c r="M140" s="53"/>
      <c r="N140" s="53"/>
      <c r="O140" s="12"/>
      <c r="P140" s="53"/>
    </row>
    <row r="141" spans="1:52" x14ac:dyDescent="0.25">
      <c r="L141" s="12"/>
      <c r="M141" s="53"/>
      <c r="N141" s="53"/>
      <c r="O141" s="12"/>
      <c r="P141" s="53"/>
    </row>
    <row r="142" spans="1:52" x14ac:dyDescent="0.25">
      <c r="L142" s="12"/>
      <c r="M142" s="53"/>
      <c r="N142" s="53"/>
      <c r="O142" s="12"/>
      <c r="P142" s="53"/>
    </row>
    <row r="143" spans="1:52" x14ac:dyDescent="0.25">
      <c r="L143" s="12"/>
      <c r="M143" s="53"/>
      <c r="N143" s="53"/>
      <c r="O143" s="12"/>
      <c r="P143" s="53"/>
    </row>
    <row r="144" spans="1:52" x14ac:dyDescent="0.25">
      <c r="L144" s="12"/>
      <c r="M144" s="53"/>
      <c r="N144" s="53"/>
      <c r="O144" s="12"/>
      <c r="P144" s="53"/>
    </row>
    <row r="145" spans="8:16" x14ac:dyDescent="0.25">
      <c r="L145" s="12"/>
      <c r="M145" s="53"/>
      <c r="N145" s="53"/>
      <c r="O145" s="12"/>
      <c r="P145" s="53"/>
    </row>
    <row r="146" spans="8:16" x14ac:dyDescent="0.25">
      <c r="L146" s="12"/>
      <c r="M146" s="53"/>
      <c r="N146" s="53"/>
      <c r="O146" s="12"/>
      <c r="P146" s="53"/>
    </row>
    <row r="147" spans="8:16" x14ac:dyDescent="0.25">
      <c r="H147" s="154"/>
      <c r="L147" s="12"/>
      <c r="M147" s="53"/>
      <c r="N147" s="53"/>
      <c r="O147" s="12"/>
      <c r="P147" s="53"/>
    </row>
    <row r="148" spans="8:16" x14ac:dyDescent="0.25">
      <c r="L148" s="12"/>
      <c r="M148" s="53"/>
      <c r="N148" s="53"/>
      <c r="O148" s="12"/>
      <c r="P148" s="53"/>
    </row>
  </sheetData>
  <mergeCells count="18">
    <mergeCell ref="V3:V5"/>
    <mergeCell ref="C136:D136"/>
    <mergeCell ref="D4:F4"/>
    <mergeCell ref="G4:I4"/>
    <mergeCell ref="J4:L4"/>
    <mergeCell ref="M4:O4"/>
    <mergeCell ref="P4:R4"/>
    <mergeCell ref="E136:F136"/>
    <mergeCell ref="B122:C122"/>
    <mergeCell ref="S32:U32"/>
    <mergeCell ref="A2:U2"/>
    <mergeCell ref="A3:A5"/>
    <mergeCell ref="B3:B5"/>
    <mergeCell ref="C3:C5"/>
    <mergeCell ref="D3:R3"/>
    <mergeCell ref="S3:S5"/>
    <mergeCell ref="T3:T5"/>
    <mergeCell ref="U3:U5"/>
  </mergeCells>
  <pageMargins left="0.7" right="0.7" top="0.75" bottom="0.75" header="0.3" footer="0.3"/>
  <pageSetup paperSize="9" scale="1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9"/>
  <sheetViews>
    <sheetView zoomScaleNormal="100" workbookViewId="0">
      <selection activeCell="B13" sqref="B13"/>
    </sheetView>
  </sheetViews>
  <sheetFormatPr defaultRowHeight="15" x14ac:dyDescent="0.25"/>
  <cols>
    <col min="1" max="1" width="8" customWidth="1"/>
    <col min="2" max="2" width="37.28515625" customWidth="1"/>
    <col min="5" max="8" width="10.5703125" customWidth="1"/>
  </cols>
  <sheetData>
    <row r="3" spans="1:8" ht="15" customHeight="1" x14ac:dyDescent="0.25">
      <c r="A3" s="230" t="s">
        <v>166</v>
      </c>
      <c r="B3" s="230" t="s">
        <v>178</v>
      </c>
      <c r="C3" s="230" t="s">
        <v>177</v>
      </c>
      <c r="D3" s="16"/>
      <c r="E3" s="233" t="s">
        <v>167</v>
      </c>
      <c r="F3" s="233"/>
      <c r="G3" s="233"/>
      <c r="H3" s="230" t="s">
        <v>168</v>
      </c>
    </row>
    <row r="4" spans="1:8" ht="28.5" x14ac:dyDescent="0.25">
      <c r="A4" s="230"/>
      <c r="B4" s="230"/>
      <c r="C4" s="230"/>
      <c r="D4" s="17" t="s">
        <v>169</v>
      </c>
      <c r="E4" s="17" t="s">
        <v>170</v>
      </c>
      <c r="F4" s="17" t="s">
        <v>171</v>
      </c>
      <c r="G4" s="17" t="s">
        <v>172</v>
      </c>
      <c r="H4" s="230"/>
    </row>
    <row r="5" spans="1:8" x14ac:dyDescent="0.25">
      <c r="A5" s="18">
        <v>1</v>
      </c>
      <c r="B5" s="18">
        <v>2</v>
      </c>
      <c r="C5" s="18">
        <v>3</v>
      </c>
      <c r="D5" s="18"/>
      <c r="E5" s="18">
        <v>5</v>
      </c>
      <c r="F5" s="18">
        <v>5</v>
      </c>
      <c r="G5" s="18">
        <v>6</v>
      </c>
      <c r="H5" s="18">
        <v>7</v>
      </c>
    </row>
    <row r="6" spans="1:8" x14ac:dyDescent="0.25">
      <c r="A6" s="231" t="s">
        <v>173</v>
      </c>
      <c r="B6" s="231"/>
      <c r="C6" s="231"/>
      <c r="D6" s="231"/>
      <c r="E6" s="231"/>
      <c r="F6" s="231"/>
      <c r="G6" s="231"/>
      <c r="H6" s="232"/>
    </row>
    <row r="7" spans="1:8" ht="59.25" customHeight="1" x14ac:dyDescent="0.25">
      <c r="A7" s="21">
        <v>1</v>
      </c>
      <c r="B7" s="19" t="s">
        <v>174</v>
      </c>
      <c r="C7" s="20" t="s">
        <v>175</v>
      </c>
      <c r="D7" s="21">
        <v>2015</v>
      </c>
      <c r="E7" s="22">
        <v>105.8</v>
      </c>
      <c r="F7" s="22">
        <v>101.7</v>
      </c>
      <c r="G7" s="23">
        <v>100.8</v>
      </c>
      <c r="H7" s="24">
        <v>99.114999999999995</v>
      </c>
    </row>
    <row r="8" spans="1:8" ht="58.5" customHeight="1" x14ac:dyDescent="0.25">
      <c r="A8" s="27">
        <v>2</v>
      </c>
      <c r="B8" s="25" t="s">
        <v>176</v>
      </c>
      <c r="C8" s="26" t="s">
        <v>175</v>
      </c>
      <c r="D8" s="27">
        <v>2015</v>
      </c>
      <c r="E8" s="28">
        <v>104</v>
      </c>
      <c r="F8" s="28">
        <v>104.2</v>
      </c>
      <c r="G8" s="29">
        <v>81.8</v>
      </c>
      <c r="H8" s="30">
        <v>78.502899999999997</v>
      </c>
    </row>
    <row r="9" spans="1:8" ht="14.45" x14ac:dyDescent="0.3">
      <c r="A9" s="232"/>
      <c r="B9" s="232"/>
      <c r="C9" s="232"/>
      <c r="D9" s="232"/>
      <c r="E9" s="232"/>
      <c r="F9" s="232"/>
      <c r="G9" s="231"/>
      <c r="H9" s="31">
        <v>88.808949999999996</v>
      </c>
    </row>
  </sheetData>
  <mergeCells count="7">
    <mergeCell ref="H3:H4"/>
    <mergeCell ref="A6:H6"/>
    <mergeCell ref="A9:G9"/>
    <mergeCell ref="A3:A4"/>
    <mergeCell ref="B3:B4"/>
    <mergeCell ref="C3:C4"/>
    <mergeCell ref="E3:G3"/>
  </mergeCell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ABF4CBA522AC0541A67C773058D42FE8" ma:contentTypeVersion="2" ma:contentTypeDescription="Создание документа." ma:contentTypeScope="" ma:versionID="29e4e046de430e95417b103503338a1e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89d58f4857a619b7c345529988bca39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57BA66F-27B9-4400-B03C-FF99EF9FEEF3}"/>
</file>

<file path=customXml/itemProps2.xml><?xml version="1.0" encoding="utf-8"?>
<ds:datastoreItem xmlns:ds="http://schemas.openxmlformats.org/officeDocument/2006/customXml" ds:itemID="{EB7C6394-ECA7-495D-A520-3D8568557E25}"/>
</file>

<file path=customXml/itemProps3.xml><?xml version="1.0" encoding="utf-8"?>
<ds:datastoreItem xmlns:ds="http://schemas.openxmlformats.org/officeDocument/2006/customXml" ds:itemID="{7C6C0B32-0276-408C-B5CF-436CE1BD5B2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отчет 2018</vt:lpstr>
      <vt:lpstr>Лист3</vt:lpstr>
      <vt:lpstr>'отчет 2018'!Область_печати</vt:lpstr>
    </vt:vector>
  </TitlesOfParts>
  <Company>Правительство Ярославской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ОТЧЁТ по ГП за 2019 год </dc:title>
  <dc:creator>УСП</dc:creator>
  <cp:lastModifiedBy>Исаева Наталья Васильевна</cp:lastModifiedBy>
  <cp:lastPrinted>2020-03-23T12:35:04Z</cp:lastPrinted>
  <dcterms:created xsi:type="dcterms:W3CDTF">2012-12-18T13:38:45Z</dcterms:created>
  <dcterms:modified xsi:type="dcterms:W3CDTF">2020-03-24T07:59:40Z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0x010100ABF4CBA522AC0541A67C773058D42FE8</vt:lpwstr>
  </property>
</Properties>
</file>